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RONOGRAMA" sheetId="3" state="visible" r:id="rId4"/>
    <sheet name="BD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4" authorId="0">
      <text>
        <r>
          <rPr>
            <sz val="10"/>
            <color rgb="FF000000"/>
            <rFont val="Calibri"/>
            <family val="0"/>
            <charset val="1"/>
          </rPr>
          <t xml:space="preserve">======
ID#AAAA4h2gUC8
Secretaria de Obras    (2023-09-03 13:11:58)
Inserir coberturas em policarbonato</t>
        </r>
      </text>
    </comment>
  </commentList>
</comments>
</file>

<file path=xl/sharedStrings.xml><?xml version="1.0" encoding="utf-8"?>
<sst xmlns="http://schemas.openxmlformats.org/spreadsheetml/2006/main" count="1236" uniqueCount="774">
  <si>
    <t xml:space="preserve">UNIVERSIDADE ESTADUAL DO NORTE DO PARANÁ</t>
  </si>
  <si>
    <t xml:space="preserve">CNPJ: 08.885.100/0001-54</t>
  </si>
  <si>
    <t xml:space="preserve">BDI</t>
  </si>
  <si>
    <t xml:space="preserve">OBRA : BLOCO DE SANITÁRIOS</t>
  </si>
  <si>
    <t xml:space="preserve">BDI DIF</t>
  </si>
  <si>
    <t xml:space="preserve">Local: Campus Cornélio Procópio - CCP</t>
  </si>
  <si>
    <t xml:space="preserve">Total s/BDI</t>
  </si>
  <si>
    <t xml:space="preserve">Data do orçamento: Agosto/2024</t>
  </si>
  <si>
    <t xml:space="preserve">Total c/BDI</t>
  </si>
  <si>
    <t xml:space="preserve">REFERÊNCIA DE PREÇOS : SINAPI PR 06/24 -  SINAPI_Custo_Ref_Composicoes_Analitico_PR_202406_Desonerado.xls </t>
  </si>
  <si>
    <t xml:space="preserve">RESP. TÉCNICO:
HENRIQUE FRANCIZ XIMENES DE ANDRADE BILBAO
ENGENHEIRO CIVIL - CREA PR 160.587/D</t>
  </si>
  <si>
    <t xml:space="preserve">RESP. TÉCNICO:
LETICIA SACOMAN SAMPAIO - 
ARQUITETA E URBANISTA - CAU A132694-5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</si>
  <si>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</si>
  <si>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</si>
  <si>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</si>
  <si>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</si>
  <si>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</si>
  <si>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</si>
  <si>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</si>
  <si>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</si>
  <si>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</si>
  <si>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</si>
  <si>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</si>
  <si>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</si>
  <si>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</si>
  <si>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</si>
  <si>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ADMINISTRAÇÃO DA OBRA</t>
  </si>
  <si>
    <t xml:space="preserve">1.1</t>
  </si>
  <si>
    <t xml:space="preserve">ACOMPANHAMENTO TÉCNICO</t>
  </si>
  <si>
    <t xml:space="preserve">ENGENHEIRO CIVIL DE OBRA PLENO COM ENCARGOS COMPLEMENTARES</t>
  </si>
  <si>
    <t xml:space="preserve">H</t>
  </si>
  <si>
    <t xml:space="preserve">2</t>
  </si>
  <si>
    <t xml:space="preserve">CANTEIRO DE OBRAS </t>
  </si>
  <si>
    <t xml:space="preserve">2.1</t>
  </si>
  <si>
    <t xml:space="preserve">PLACA DE OBRA - 3,5Mx1,5M</t>
  </si>
  <si>
    <t xml:space="preserve">103689</t>
  </si>
  <si>
    <t xml:space="preserve">FORNECIMENTO E INSTALAÇÃO DE PLACA DE OBRA COM CHAPA GALVANIZADA E ESTRUTURA DE MADEIRA. AF_03/2022_PS</t>
  </si>
  <si>
    <t xml:space="preserve">M2</t>
  </si>
  <si>
    <t xml:space="preserve">2.2</t>
  </si>
  <si>
    <t xml:space="preserve">CANTEIRO DE OBRAS - ENTRADA DE ÁGUA  - DERIVADO DO BLOCO F</t>
  </si>
  <si>
    <t xml:space="preserve">89402</t>
  </si>
  <si>
    <t xml:space="preserve">TUBO, PVC, SOLDÁVEL, DN 25MM, INSTALADO EM RAMAL DE DISTRIBUIÇÃO DE ÁGUA - FORNECIMENTO E INSTALAÇÃO. AF_06/2022</t>
  </si>
  <si>
    <t xml:space="preserve">M</t>
  </si>
  <si>
    <t xml:space="preserve">2.3</t>
  </si>
  <si>
    <t xml:space="preserve">CONEXÃO DE ENTRADA </t>
  </si>
  <si>
    <t xml:space="preserve">89395</t>
  </si>
  <si>
    <t xml:space="preserve">TE, PVC, SOLDÁVEL, DN 25MM, INSTALADO EM RAMAL OU SUB-RAMAL DE ÁGUA - FORNECIMENTO E INSTALAÇÃO. AF_06/2022</t>
  </si>
  <si>
    <t xml:space="preserve">2.4</t>
  </si>
  <si>
    <t xml:space="preserve">ESCAVAÇÃO - TUBULAÇÃO DE ÁGUA</t>
  </si>
  <si>
    <t xml:space="preserve">93358</t>
  </si>
  <si>
    <t xml:space="preserve">ESCAVAÇÃO MANUAL DE VALA COM PROFUNDIDADE MENOR OU IGUAL A 1,30 M. AF_02/2021</t>
  </si>
  <si>
    <t xml:space="preserve">M3</t>
  </si>
  <si>
    <t xml:space="preserve">2.5</t>
  </si>
  <si>
    <t xml:space="preserve">REATERRO - TUBULAÇÃO DE ÁGUA</t>
  </si>
  <si>
    <t xml:space="preserve">93382</t>
  </si>
  <si>
    <t xml:space="preserve">REATERRO MANUAL DE VALAS, COM COMPACTADOR DE SOLOS DE PERCUSSÃO. AF_08/2023</t>
  </si>
  <si>
    <t xml:space="preserve">2.6</t>
  </si>
  <si>
    <t xml:space="preserve">CANTEIRO DE OBRAS - PONTO DE ÁGUA</t>
  </si>
  <si>
    <t xml:space="preserve">86916</t>
  </si>
  <si>
    <t xml:space="preserve">TORNEIRA PLÁSTICA 3/4" PARA TANQUE - FORNECIMENTO E INSTALAÇÃO. AF_01/2020</t>
  </si>
  <si>
    <t xml:space="preserve">2.7</t>
  </si>
  <si>
    <t xml:space="preserve">INSTALAÇÃO DE CONTÊINER</t>
  </si>
  <si>
    <t xml:space="preserve">105115</t>
  </si>
  <si>
    <t xml:space="preserve">INSTALAÇÃO E DESINSTALAÇÃO MECANIZADA DE CONTÊINER OU MÓDULO HABITÁVEL DE USOS DIVERSOS. AF_03/2024</t>
  </si>
  <si>
    <t xml:space="preserve">2.8</t>
  </si>
  <si>
    <t xml:space="preserve">CONTÊINER</t>
  </si>
  <si>
    <t xml:space="preserve">10776</t>
  </si>
  <si>
    <t xml:space="preserve">LOCACAO DE CONTAINER 2,30 X 6,00 M, ALT. 2,50 M, PARA ESCRITORIO, SEM DIVISORIAS INTERNAS E SEM SANITARIO (NAO INCLUI MOBILIZACAO/DESMOBILIZACAO)</t>
  </si>
  <si>
    <t xml:space="preserve">MES</t>
  </si>
  <si>
    <t xml:space="preserve">3</t>
  </si>
  <si>
    <t xml:space="preserve">SERVIÇOS PRELIMINARES E TERRAPLANAGEM</t>
  </si>
  <si>
    <t xml:space="preserve">3.1</t>
  </si>
  <si>
    <t xml:space="preserve">LIMPEZA VEGETAL - IMPLANTAÇÃO + 2 M</t>
  </si>
  <si>
    <t xml:space="preserve">98525</t>
  </si>
  <si>
    <t xml:space="preserve">LIMPEZA MECANIZADA DE CAMADA VEGETAL, VEGETAÇÃO E PEQUENAS ÁRVORES (DIÂMETRO DE TRONCO MENOR QUE 0,20 M), COM TRATOR DE ESTEIRAS. AF_03/2024</t>
  </si>
  <si>
    <t xml:space="preserve">3.2</t>
  </si>
  <si>
    <t xml:space="preserve">VOLUME DE CORTE</t>
  </si>
  <si>
    <t xml:space="preserve">101124</t>
  </si>
  <si>
    <t xml:space="preserve">ESCAVAÇÃO HORIZONTAL, INCLUINDO CARGA E DESCARGA EM SOLO DE 1A CATEGORIA COM TRATOR DE ESTEIRAS (100HP/LÂMINA: 2,19M3). AF_07/2020</t>
  </si>
  <si>
    <t xml:space="preserve">3.3</t>
  </si>
  <si>
    <t xml:space="preserve">VOLUME DE REATERRO</t>
  </si>
  <si>
    <t xml:space="preserve">93369</t>
  </si>
  <si>
    <t xml:space="preserve">REATERRO MECANIZADO DE VALA COM ESCAVADEIRA HIDRÁULICA (CAPACIDADE DA CAÇAMBA: 0,8 M³/POTÊNCIA: 111 HP), LARGURA 1,5 A 2,5 M, PROFUNDIDADE 1,5 A 3,0 M, COM SOLO (SEM SUBSTITUIÇÃO) DE 1ª CATEGORIA, COM COMPACTADOR DE SOLOS DE PERCUSSÃO. AF_08/2023</t>
  </si>
  <si>
    <t xml:space="preserve">3.6</t>
  </si>
  <si>
    <t xml:space="preserve">LOCAÇÃO DE OBRA - GABARITO</t>
  </si>
  <si>
    <t xml:space="preserve">99059</t>
  </si>
  <si>
    <t xml:space="preserve">LOCAÇÃO CONVENCIONAL DE OBRA, UTILIZANDO GABARITO DE TÁBUAS CORRIDAS PONTALETADAS A CADA 2,00M -  2 UTILIZAÇÕES. AF_03/2024</t>
  </si>
  <si>
    <t xml:space="preserve">4</t>
  </si>
  <si>
    <t xml:space="preserve"> FUNDAÇÃO E INFRAESTRUTURA</t>
  </si>
  <si>
    <t xml:space="preserve">4.1</t>
  </si>
  <si>
    <t xml:space="preserve">ESCAVAÇÃO DAS SAPATAS E VIGAS BALDRAME</t>
  </si>
  <si>
    <t xml:space="preserve">4.2</t>
  </si>
  <si>
    <t xml:space="preserve">102354</t>
  </si>
  <si>
    <t xml:space="preserve">DESMONTE DE MATERIAL DE 3ª CATEGORIA (BLOCOS DE ROCHAS OU MATACOS), COM MARTELETE PNEUMÁTICO MANUAL - EXCLUSIVE CARGA E TRANSPORTE. AF_03/2021</t>
  </si>
  <si>
    <t xml:space="preserve">4.3</t>
  </si>
  <si>
    <t xml:space="preserve">FÔRMAS DAS SAPATAS</t>
  </si>
  <si>
    <t xml:space="preserve">96532</t>
  </si>
  <si>
    <t xml:space="preserve">FABRICAÇÃO, MONTAGEM E DESMONTAGEM DE FÔRMA PARA SAPATA, EM MADEIRA SERRADA, E=25 MM, 2 UTILIZAÇÕES. AF_01/2024</t>
  </si>
  <si>
    <t xml:space="preserve">4.4</t>
  </si>
  <si>
    <t xml:space="preserve">ARMAÇÃO DOS BLOCOS - TODAS AS BITOLAS</t>
  </si>
  <si>
    <t xml:space="preserve">104918</t>
  </si>
  <si>
    <t xml:space="preserve">ARMAÇÃO DE SAPATA ISOLADA, VIGA BALDRAME E SAPATA CORRIDA UTILIZANDO AÇO CA-50 DE 8 MM - MONTAGEM. AF_01/2024</t>
  </si>
  <si>
    <t xml:space="preserve">KG</t>
  </si>
  <si>
    <t xml:space="preserve">4.5</t>
  </si>
  <si>
    <t xml:space="preserve">CONCRETAGEM DAS SAPATAS</t>
  </si>
  <si>
    <t xml:space="preserve">96558</t>
  </si>
  <si>
    <t xml:space="preserve">CONCRETAGEM DE SAPATA, FCK 30 MPA, COM USO DE BOMBA - LANÇAMENTO, ADENSAMENTO E ACABAMENTO. AF_01/2024</t>
  </si>
  <si>
    <t xml:space="preserve">4.6</t>
  </si>
  <si>
    <t xml:space="preserve">FÔRMAS DAS VIGAS BALDRAME</t>
  </si>
  <si>
    <t xml:space="preserve">96536</t>
  </si>
  <si>
    <t xml:space="preserve">FABRICAÇÃO, MONTAGEM E DESMONTAGEM DE FÔRMA PARA VIGA BALDRAME, EM MADEIRA SERRADA, E=25 MM, 4 UTILIZAÇÕES. AF_01/2024</t>
  </si>
  <si>
    <t xml:space="preserve">4.7</t>
  </si>
  <si>
    <t xml:space="preserve">ARMAÇÃO DAS VIGAS BALDRAME</t>
  </si>
  <si>
    <t xml:space="preserve">4.8</t>
  </si>
  <si>
    <t xml:space="preserve">ARMAÇÃO DAS VIGAS BALDRAME - ESTRIBOS</t>
  </si>
  <si>
    <t xml:space="preserve">104916</t>
  </si>
  <si>
    <t xml:space="preserve">ARMAÇÃO DE SAPATA ISOLADA, VIGA BALDRAME E SAPATA CORRIDA UTILIZANDO AÇO CA-60 DE 5 MM - MONTAGEM. AF_01/2024</t>
  </si>
  <si>
    <t xml:space="preserve">4.9</t>
  </si>
  <si>
    <t xml:space="preserve">VIGAS BALDRAME - CONCRETAGEM</t>
  </si>
  <si>
    <t xml:space="preserve">96555</t>
  </si>
  <si>
    <t xml:space="preserve">CONCRETAGEM DE BLOCO DE COROAMENTO OU VIGA BALDRAME, FCK 30 MPA, COM USO DE JERICA - LANÇAMENTO, ADENSAMENTO E ACABAMENTO. AF_01/2024</t>
  </si>
  <si>
    <t xml:space="preserve">4.10</t>
  </si>
  <si>
    <t xml:space="preserve">IMPERMEABILIZAÇÃO DAS VIGAS BALDRAME</t>
  </si>
  <si>
    <t xml:space="preserve">98557</t>
  </si>
  <si>
    <t xml:space="preserve">IMPERMEABILIZAÇÃO DE SUPERFÍCIE COM EMULSÃO ASFÁLTICA, 2 DEMÃOS. AF_09/2023</t>
  </si>
  <si>
    <t xml:space="preserve">5</t>
  </si>
  <si>
    <t xml:space="preserve">SUPERESTRUTURA</t>
  </si>
  <si>
    <t xml:space="preserve">5.1</t>
  </si>
  <si>
    <t xml:space="preserve">PILARES - FÔRMAS</t>
  </si>
  <si>
    <t xml:space="preserve">92419</t>
  </si>
  <si>
    <t xml:space="preserve">MONTAGEM E DESMONTAGEM DE FÔRMA DE PILARES RETANGULARES E ESTRUTURAS SIMILARES, PÉ-DIREITO SIMPLES, EM CHAPA DE MADEIRA COMPENSADA RESINADA, 4 UTILIZAÇÕES. AF_09/2020</t>
  </si>
  <si>
    <t xml:space="preserve">5.2</t>
  </si>
  <si>
    <t xml:space="preserve">PILARES - AÇO (TODAS AS BITOLAS)</t>
  </si>
  <si>
    <t xml:space="preserve">92762</t>
  </si>
  <si>
    <t xml:space="preserve">ARMAÇÃO DE PILAR OU VIGA DE ESTRUTURA CONVENCIONAL DE CONCRETO ARMADO UTILIZANDO AÇO CA-50 DE 10,0 MM - MONTAGEM. AF_06/2022</t>
  </si>
  <si>
    <t xml:space="preserve">5.3</t>
  </si>
  <si>
    <t xml:space="preserve">PILARES - CONCRETAGEM</t>
  </si>
  <si>
    <t xml:space="preserve">103672</t>
  </si>
  <si>
    <t xml:space="preserve">CONCRETAGEM DE PILARES, FCK = 25 MPA, COM USO DE BOMBA - LANÇAMENTO, ADENSAMENTO E ACABAMENTO. AF_02/2022_PS</t>
  </si>
  <si>
    <t xml:space="preserve">5.4</t>
  </si>
  <si>
    <t xml:space="preserve">VIGAS - FÔRMAS</t>
  </si>
  <si>
    <t xml:space="preserve">5.5</t>
  </si>
  <si>
    <t xml:space="preserve">VIGAS - AÇO (TODAS AS BITOLAS)</t>
  </si>
  <si>
    <t xml:space="preserve">5.6</t>
  </si>
  <si>
    <t xml:space="preserve">VIGAS - CONCRETAGEM</t>
  </si>
  <si>
    <t xml:space="preserve">103674</t>
  </si>
  <si>
    <t xml:space="preserve">CONCRETAGEM DE VIGAS E LAJES, FCK=25 MPA, PARA LAJES PREMOLDADAS COM USO DE BOMBA - LANÇAMENTO, ADENSAMENTO E ACABAMENTO. AF_02/2022_PS</t>
  </si>
  <si>
    <t xml:space="preserve">5.7</t>
  </si>
  <si>
    <t xml:space="preserve">LAJE TRELIÇADA 1D - H12</t>
  </si>
  <si>
    <t xml:space="preserve">101963</t>
  </si>
  <si>
    <t xml:space="preserve">LAJE PRÉ-MOLDADA UNIDIRECIONAL, BIAPOIADA, PARA PISO, ENCHIMENTO EM CERÂMICA, VIGOTA CONVENCIONAL, ALTURA TOTAL DA LAJE (ENCHIMENTO+CAPA) = (8+4). AF_11/2020_PA</t>
  </si>
  <si>
    <t xml:space="preserve">5.8</t>
  </si>
  <si>
    <t xml:space="preserve">LAJE TRELIÇADA - MALHA DE DISTRIBUIÇÃO - ARMAÇÃO MÍNIMA 4,48KG/M²</t>
  </si>
  <si>
    <t xml:space="preserve">92769</t>
  </si>
  <si>
    <t xml:space="preserve">ARMAÇÃO DE LAJE DE ESTRUTURA CONVENCIONAL DE CONCRETO ARMADO UTILIZANDO AÇO CA-50 DE 6,3 MM - MONTAGEM. AF_06/2022</t>
  </si>
  <si>
    <t xml:space="preserve">6</t>
  </si>
  <si>
    <t xml:space="preserve">COBERTURA E ÁGUAS PLUVIAIS</t>
  </si>
  <si>
    <t xml:space="preserve">6.1</t>
  </si>
  <si>
    <t xml:space="preserve">COBERTURA</t>
  </si>
  <si>
    <t xml:space="preserve">6.1.1</t>
  </si>
  <si>
    <t xml:space="preserve">TESOURAS</t>
  </si>
  <si>
    <t xml:space="preserve">92612</t>
  </si>
  <si>
    <t xml:space="preserve">FABRICAÇÃO E INSTALAÇÃO DE TESOURA INTEIRA EM AÇO, VÃO DE 8 M, PARA TELHA ONDULADA DE FIBROCIMENTO, METÁLICA, PLÁSTICA OU TERMOACÚSTICA, INCLUSO IÇAMENTO, INCLUSO IÇAMENTO. AF_07/2019</t>
  </si>
  <si>
    <t xml:space="preserve">6.1.2</t>
  </si>
  <si>
    <t xml:space="preserve">ESTRUTURA DO TELHADO </t>
  </si>
  <si>
    <t xml:space="preserve">92580</t>
  </si>
  <si>
    <t xml:space="preserve">TRAMA DE AÇO COMPOSTA POR TERÇAS PARA TELHADOS DE ATÉ 2 ÁGUAS PARA TELHA ONDULADA DE FIBROCIMENTO, METÁLICA, PLÁSTICA OU TERMOACÚSTICA, INCLUSO TRANSPORTE VERTICAL. AF_07/2019</t>
  </si>
  <si>
    <t xml:space="preserve">6.1.3</t>
  </si>
  <si>
    <t xml:space="preserve">TELHAMENTO </t>
  </si>
  <si>
    <t xml:space="preserve">94213</t>
  </si>
  <si>
    <t xml:space="preserve">TELHAMENTO COM TELHA DE AÇO/ALUMÍNIO E = 0,5 MM, COM ATÉ 2 ÁGUAS, INCLUSO IÇAMENTO. AF_07/2019</t>
  </si>
  <si>
    <t xml:space="preserve">6.1.4</t>
  </si>
  <si>
    <t xml:space="preserve">CUMEEIRA</t>
  </si>
  <si>
    <t xml:space="preserve">00254/ORSE</t>
  </si>
  <si>
    <t xml:space="preserve">CUMEEIRA EM ALUMÍNIO - 30CM DE CADA LADO, E= 0,8MM</t>
  </si>
  <si>
    <t xml:space="preserve">6.1.5</t>
  </si>
  <si>
    <t xml:space="preserve">RUFO - CAIXA D'ÁGUA</t>
  </si>
  <si>
    <t xml:space="preserve">94231</t>
  </si>
  <si>
    <t xml:space="preserve">RUFO EM CHAPA DE AÇO GALVANIZADO NÚMERO 24, CORTE DE 25 CM, INCLUSO TRANSPORTE VERTICAL. AF_07/2019</t>
  </si>
  <si>
    <t xml:space="preserve">6.1.6</t>
  </si>
  <si>
    <t xml:space="preserve">FECHAMENTO LATERAL - CONFORME DETALHE</t>
  </si>
  <si>
    <t xml:space="preserve">COMP.05</t>
  </si>
  <si>
    <t xml:space="preserve">FECHAMENTO LATERAL PARA ACABAMENTO DE TELHADO EM TELHA METÁLICA</t>
  </si>
  <si>
    <t xml:space="preserve">R$ 109,14</t>
  </si>
  <si>
    <t xml:space="preserve">6.2</t>
  </si>
  <si>
    <t xml:space="preserve">ÁGUAS PLUVIAIS</t>
  </si>
  <si>
    <t xml:space="preserve">6.2.1</t>
  </si>
  <si>
    <t xml:space="preserve">CALHA COLETORA - CAIXA D'ÁGUA</t>
  </si>
  <si>
    <t xml:space="preserve">94229</t>
  </si>
  <si>
    <t xml:space="preserve">CALHA EM CHAPA DE AÇO GALVANIZADO NÚMERO 24, DESENVOLVIMENTO DE 100 CM, INCLUSO TRANSPORTE VERTICAL. AF_07/2019</t>
  </si>
  <si>
    <t xml:space="preserve">6.2.2</t>
  </si>
  <si>
    <t xml:space="preserve">DESCIDA PLUVIAL</t>
  </si>
  <si>
    <t xml:space="preserve">89511</t>
  </si>
  <si>
    <t xml:space="preserve">TUBO PVC, SÉRIE R, ÁGUA PLUVIAL, DN 75 MM, FORNECIDO E INSTALADO EM RAMAL DE ENCAMINHAMENTO. AF_06/2022</t>
  </si>
  <si>
    <t xml:space="preserve">6.2.3</t>
  </si>
  <si>
    <t xml:space="preserve">CONEXÕES</t>
  </si>
  <si>
    <t xml:space="preserve">89581</t>
  </si>
  <si>
    <t xml:space="preserve">JOELHO 90 GRAUS, PVC, SERIE R, ÁGUA PLUVIAL, DN 75 MM, JUNTA ELÁSTICA, FORNECIDO E INSTALADO EM CONDUTORES VERTICAIS DE ÁGUAS PLUVIAIS. AF_06/2022</t>
  </si>
  <si>
    <t xml:space="preserve">6.2.4</t>
  </si>
  <si>
    <t xml:space="preserve">89582</t>
  </si>
  <si>
    <t xml:space="preserve">JOELHO 45 GRAUS, PVC, SERIE R, ÁGUA PLUVIAL, DN 75 MM, JUNTA ELÁSTICA, FORNECIDO E INSTALADO EM CONDUTORES VERTICAIS DE ÁGUAS PLUVIAIS. AF_06/2022</t>
  </si>
  <si>
    <t xml:space="preserve">6.3</t>
  </si>
  <si>
    <t xml:space="preserve">ÁGUAS PLUVIAIS - CANALETAS</t>
  </si>
  <si>
    <t xml:space="preserve">6.3.1</t>
  </si>
  <si>
    <t xml:space="preserve">ESCAVAÇÃO</t>
  </si>
  <si>
    <t xml:space="preserve">6.3.2</t>
  </si>
  <si>
    <t xml:space="preserve">CANALETA EM CONCRETO D=30CM</t>
  </si>
  <si>
    <t xml:space="preserve">102990</t>
  </si>
  <si>
    <t xml:space="preserve">CANALETA MEIA CANA PRÉ-MOLDADA DE CONCRETO (D = 30 CM) - FORNECIMENTO E INSTALAÇÃO. AF_08/2021</t>
  </si>
  <si>
    <t xml:space="preserve">6.4</t>
  </si>
  <si>
    <t xml:space="preserve">ACESSO AOS SANITÁRIOS</t>
  </si>
  <si>
    <t xml:space="preserve">CONCRETO</t>
  </si>
  <si>
    <t xml:space="preserve">94964</t>
  </si>
  <si>
    <t xml:space="preserve">CONCRETO FCK = 20MPA, TRAÇO 1:2,7:3 (EM MASSA SECA DE CIMENTO/ AREIA MÉDIA/ BRITA 1) - PREPARO MECÂNICO COM BETONEIRA 400 L. AF_05/2021</t>
  </si>
  <si>
    <t xml:space="preserve">6.3.3</t>
  </si>
  <si>
    <t xml:space="preserve">TUBO 5CM</t>
  </si>
  <si>
    <t xml:space="preserve">21013</t>
  </si>
  <si>
    <t xml:space="preserve">TUBO ACO GALVANIZADO COM COSTURA, CLASSE LEVE, DN 50 MM (2"), E = 3,00 MM, *4,40* KG/M (NBR 5580)</t>
  </si>
  <si>
    <t xml:space="preserve">6.3.4</t>
  </si>
  <si>
    <t xml:space="preserve">METALON 
20X30 1.5MM 
50X30 2.0 MM</t>
  </si>
  <si>
    <t xml:space="preserve">92580
ADAPTADO</t>
  </si>
  <si>
    <t xml:space="preserve">(ADAPTADO PARA EXECUÇÃO DE ESTRUTURA METÁLICA INCLUSO PERFIS, SOLDAS, PARAFUSOS. FORNECIMENTO E INSTALAÇÃO) 
TRAMA DE AÇO COMPOSTA POR TERÇAS PARA TELHADOS DE ATÉ 2 ÁGUAS PARA TELHA ONDULADA DE FIBROCIMENTO, METÁLICA, PLÁSTICA OU TERMOACÚSTICA, INCLUSO TRANSPORTE VERTICAL.</t>
  </si>
  <si>
    <t xml:space="preserve">6.3.5</t>
  </si>
  <si>
    <t xml:space="preserve">TELHA</t>
  </si>
  <si>
    <t xml:space="preserve">6.3.6</t>
  </si>
  <si>
    <t xml:space="preserve">PINTURA EST. - TUBOS E VIGAS</t>
  </si>
  <si>
    <t xml:space="preserve">100723</t>
  </si>
  <si>
    <t xml:space="preserve">PINTURA COM TINTA ALQUÍDICA DE FUNDO E ACABAMENTO (ESMALTE SINTÉTICO GRAFITE) PULVERIZADA SOBRE PERFIL METÁLICO EXECUTADO EM FÁBRICA (POR DEMÃO). AF_01/2020_P</t>
  </si>
  <si>
    <t xml:space="preserve">6.3.7</t>
  </si>
  <si>
    <t xml:space="preserve">MANTA ASFÁLTICA JUNÇÕES L=30CM</t>
  </si>
  <si>
    <t xml:space="preserve">98576</t>
  </si>
  <si>
    <t xml:space="preserve">TRATAMENTO DE JUNTA DE DILATAÇÃO COM MANTA ASFÁLTICA ADERIDA COM MAÇARICO. AF_09/2023</t>
  </si>
  <si>
    <t xml:space="preserve">7</t>
  </si>
  <si>
    <t xml:space="preserve">ALVENARIA E OUTRAS VEDAÇÕES</t>
  </si>
  <si>
    <t xml:space="preserve">7.1</t>
  </si>
  <si>
    <t xml:space="preserve">ALVENARIA DE VEDAÇÃO</t>
  </si>
  <si>
    <t xml:space="preserve">103324</t>
  </si>
  <si>
    <t xml:space="preserve">ALVENARIA DE VEDAÇÃO DE BLOCOS CERÂMICOS FURADOS NA VERTICAL DE 14X19X39 CM (ESPESSURA 14 CM) E ARGAMASSA DE ASSENTAMENTO COM PREPARO EM BETONEIRA. AF_12/2021</t>
  </si>
  <si>
    <t xml:space="preserve">ALVENARIA PLATIBANDA</t>
  </si>
  <si>
    <t xml:space="preserve">7.4</t>
  </si>
  <si>
    <t xml:space="preserve">VERGAS - PORTAS E JANELAS</t>
  </si>
  <si>
    <t xml:space="preserve">93184</t>
  </si>
  <si>
    <t xml:space="preserve">VERGA PRÉ-MOLDADA COM ATÉ 1,5 M DE VÃO, ESPESSURA DE *20* CM. AF_03/2024</t>
  </si>
  <si>
    <t xml:space="preserve">7.5</t>
  </si>
  <si>
    <t xml:space="preserve">CONTRAVERGAS</t>
  </si>
  <si>
    <t xml:space="preserve">93194</t>
  </si>
  <si>
    <t xml:space="preserve">CONTRAVERGA PRÉ-MOLDADA, ESPESSURA DE *20* CM. AF_03/2024</t>
  </si>
  <si>
    <t xml:space="preserve">DIVISÓRIAS - SANITÁRIO</t>
  </si>
  <si>
    <t xml:space="preserve">102253</t>
  </si>
  <si>
    <t xml:space="preserve">DIVISORIA SANITÁRIA, TIPO CABINE, EM GRANITO CINZA POLIDO, ESP = 3CM, ASSENTADO COM ARGAMASSA COLANTE AC III-E, EXCLUSIVE FERRAGENS. AF_01/2021</t>
  </si>
  <si>
    <t xml:space="preserve">8</t>
  </si>
  <si>
    <t xml:space="preserve">INSTALAÇÕES HIDROSSANITÁRIAS</t>
  </si>
  <si>
    <t xml:space="preserve">8.1</t>
  </si>
  <si>
    <t xml:space="preserve">ESGOTO</t>
  </si>
  <si>
    <t xml:space="preserve">8.1.1</t>
  </si>
  <si>
    <t xml:space="preserve">CAIXAS DE ESGOTO</t>
  </si>
  <si>
    <t xml:space="preserve">97900</t>
  </si>
  <si>
    <t xml:space="preserve">CAIXA ENTERRADA HIDRÁULICA RETANGULAR EM ALVENARIA COM TIJOLOS CERÂMICOS MACIÇOS, DIMENSÕES INTERNAS: 0,3X0,3X0,3 M PARA REDE DE ESGOTO. AF_12/2020</t>
  </si>
  <si>
    <t xml:space="preserve">8.1.2</t>
  </si>
  <si>
    <t xml:space="preserve">89746</t>
  </si>
  <si>
    <t xml:space="preserve">JOELHO 45 GRAUS, PVC, SERIE NORMAL, ESGOTO PREDIAL, DN 100 MM, JUNTA ELÁSTICA, FORNECIDO E INSTALADO EM RAMAL DE DESCARGA OU RAMAL DE ESGOTO SANITÁRIO. AF_08/2022</t>
  </si>
  <si>
    <t xml:space="preserve">8.1.3</t>
  </si>
  <si>
    <t xml:space="preserve">89739</t>
  </si>
  <si>
    <t xml:space="preserve">JOELHO 45 GRAUS, PVC, SERIE NORMAL, ESGOTO PREDIAL, DN 75 MM, JUNTA ELÁSTICA, FORNECIDO E INSTALADO EM RAMAL DE DESCARGA OU RAMAL DE ESGOTO SANITÁRIO. AF_08/2022</t>
  </si>
  <si>
    <t xml:space="preserve">8.1.4</t>
  </si>
  <si>
    <t xml:space="preserve">89726</t>
  </si>
  <si>
    <t xml:space="preserve">JOELHO 45 GRAUS, PVC, SERIE NORMAL, ESGOTO PREDIAL, DN 40 MM, JUNTA SOLDÁVEL, FORNECIDO E INSTALADO EM RAMAL DE DESCARGA OU RAMAL DE ESGOTO SANITÁRIO. AF_08/2022</t>
  </si>
  <si>
    <t xml:space="preserve">8.1.5</t>
  </si>
  <si>
    <t xml:space="preserve">89744</t>
  </si>
  <si>
    <t xml:space="preserve">JOELHO 90 GRAUS, PVC, SERIE NORMAL, ESGOTO PREDIAL, DN 100 MM, JUNTA ELÁSTICA, FORNECIDO E INSTALADO EM RAMAL DE DESCARGA OU RAMAL DE ESGOTO SANITÁRIO. AF_08/2022</t>
  </si>
  <si>
    <t xml:space="preserve">8.1.6</t>
  </si>
  <si>
    <t xml:space="preserve">89737</t>
  </si>
  <si>
    <t xml:space="preserve">JOELHO 90 GRAUS, PVC, SERIE NORMAL, ESGOTO PREDIAL, DN 75 MM, JUNTA ELÁSTICA, FORNECIDO E INSTALADO EM RAMAL DE DESCARGA OU RAMAL DE ESGOTO SANITÁRIO. AF_08/2022</t>
  </si>
  <si>
    <t xml:space="preserve">8.1.7</t>
  </si>
  <si>
    <t xml:space="preserve">89724</t>
  </si>
  <si>
    <t xml:space="preserve">JOELHO 90 GRAUS, PVC, SERIE NORMAL, ESGOTO PREDIAL, DN 40 MM, JUNTA SOLDÁVEL, FORNECIDO E INSTALADO EM RAMAL DE DESCARGA OU RAMAL DE ESGOTO SANITÁRIO. AF_08/2022</t>
  </si>
  <si>
    <t xml:space="preserve">8.1.8</t>
  </si>
  <si>
    <t xml:space="preserve">01637/ORSE</t>
  </si>
  <si>
    <t xml:space="preserve">JUNÇÃO SIMPLES EM PVC RÍGIDO C/ ANÉIS, PARA ESGOTO PRIMÁRIO, DI M = 100 X 75MM</t>
  </si>
  <si>
    <t xml:space="preserve">8.1.9</t>
  </si>
  <si>
    <t xml:space="preserve">89783</t>
  </si>
  <si>
    <t xml:space="preserve">JUNÇÃO SIMPLES, PVC, SERIE NORMAL, ESGOTO PREDIAL, DN 40 MM, JUNTA SOLDÁVEL, FORNECIDO E INSTALADO EM RAMAL DE DESCARGA OU RAMAL DE ESGOTO SANITÁRIO. AF_08/2022</t>
  </si>
  <si>
    <t xml:space="preserve">8.1.10</t>
  </si>
  <si>
    <t xml:space="preserve">89778</t>
  </si>
  <si>
    <t xml:space="preserve">LUVA SIMPLES, PVC, SERIE NORMAL, ESGOTO PREDIAL, DN 100 MM, JUNTA ELÁSTICA, FORNECIDO E INSTALADO EM RAMAL DE DESCARGA OU RAMAL DE ESGOTO SANITÁRIO. AF_08/2022</t>
  </si>
  <si>
    <t xml:space="preserve">8.1.11</t>
  </si>
  <si>
    <t xml:space="preserve">TUBULAÇÃO</t>
  </si>
  <si>
    <t xml:space="preserve">89774</t>
  </si>
  <si>
    <t xml:space="preserve">LUVA SIMPLES, PVC, SERIE NORMAL, ESGOTO PREDIAL, DN 75 MM, JUNTA ELÁSTICA, FORNECIDO E INSTALADO EM RAMAL DE DESCARGA OU RAMAL DE ESGOTO SANITÁRIO. AF_08/2022</t>
  </si>
  <si>
    <t xml:space="preserve">8.1.12</t>
  </si>
  <si>
    <t xml:space="preserve">89714</t>
  </si>
  <si>
    <t xml:space="preserve">TUBO PVC, SERIE NORMAL, ESGOTO PREDIAL, DN 100 MM, FORNECIDO E INSTALADO EM RAMAL DE DESCARGA OU RAMAL DE ESGOTO SANITÁRIO. AF_08/2022</t>
  </si>
  <si>
    <t xml:space="preserve">8.1.13</t>
  </si>
  <si>
    <t xml:space="preserve">89713</t>
  </si>
  <si>
    <t xml:space="preserve">TUBO PVC, SERIE NORMAL, ESGOTO PREDIAL, DN 75 MM, FORNECIDO E INSTALADO EM RAMAL DE DESCARGA OU RAMAL DE ESGOTO SANITÁRIO. AF_08/2022</t>
  </si>
  <si>
    <t xml:space="preserve">8.1.14</t>
  </si>
  <si>
    <t xml:space="preserve">89712</t>
  </si>
  <si>
    <t xml:space="preserve">TUBO PVC, SERIE NORMAL, ESGOTO PREDIAL, DN 50 MM, FORNECIDO E INSTALADO EM RAMAL DE DESCARGA OU RAMAL DE ESGOTO SANITÁRIO. AF_08/2022</t>
  </si>
  <si>
    <t xml:space="preserve">8.1.15</t>
  </si>
  <si>
    <t xml:space="preserve">89711</t>
  </si>
  <si>
    <t xml:space="preserve">TUBO PVC, SERIE NORMAL, ESGOTO PREDIAL, DN 40 MM, FORNECIDO E INSTALADO EM RAMAL DE DESCARGA OU RAMAL DE ESGOTO SANITÁRIO. AF_08/2022</t>
  </si>
  <si>
    <t xml:space="preserve">8.1.16</t>
  </si>
  <si>
    <t xml:space="preserve">RALO + CAIXA SIFONADA</t>
  </si>
  <si>
    <t xml:space="preserve">104328</t>
  </si>
  <si>
    <t xml:space="preserve">CAIXA SIFONADA, COM GRELHA QUADRADA, PVC, DN 150 X 150 X 50 MM, JUNTA SOLDÁVEL, FORNECIDA E INSTALADA EM RAMAL DE DESCARGA OU EM RAMAL DE ESGOTO SANITÁRIO. AF_08/2022</t>
  </si>
  <si>
    <t xml:space="preserve">8.1.17</t>
  </si>
  <si>
    <t xml:space="preserve">89708</t>
  </si>
  <si>
    <t xml:space="preserve">CAIXA SIFONADA, PVC, DN 150 X 185 X 75 MM, JUNTA ELÁSTICA, FORNECIDA E INSTALADA EM RAMAL DE DESCARGA OU EM RAMAL DE ESGOTO SANITÁRIO. AF_08/2022</t>
  </si>
  <si>
    <t xml:space="preserve">8.1.18</t>
  </si>
  <si>
    <t xml:space="preserve">ABERTURA DE VALA PARA INSTALAÇÃO DE ESGOTO</t>
  </si>
  <si>
    <t xml:space="preserve">8.1.19</t>
  </si>
  <si>
    <t xml:space="preserve">CONSTRUÇÃO DE FOSSA</t>
  </si>
  <si>
    <t xml:space="preserve">98067</t>
  </si>
  <si>
    <t xml:space="preserve">TANQUE SÉPTICO RETANGULAR, EM ALVENARIA COM TIJOLOS CERÂMICOS MACIÇOS, DIMENSÕES INTERNAS: 1,2 X 2,4 X H=1,6 M, VOLUME ÚTIL: 3456 L (PARA 13 CONTRIBUINTES). AF_12/2020</t>
  </si>
  <si>
    <t xml:space="preserve">8.2</t>
  </si>
  <si>
    <t xml:space="preserve">ALIMENTAÇÃO - HIDRÁULICA</t>
  </si>
  <si>
    <t xml:space="preserve">8.2.3</t>
  </si>
  <si>
    <t xml:space="preserve">RESERVATÓRIO - COMPLETO</t>
  </si>
  <si>
    <t xml:space="preserve">102623</t>
  </si>
  <si>
    <t xml:space="preserve">CAIXA D´ÁGUA EM POLIETILENO, 1000 LITROS (INCLUSOS TUBOS, CONEXÕES E TORNEIRA DE BÓIA) - FORNECIMENTO E INSTALAÇÃO. AF_06/2021</t>
  </si>
  <si>
    <t xml:space="preserve">8.2.4</t>
  </si>
  <si>
    <t xml:space="preserve">REGISTROS DE ESFERA</t>
  </si>
  <si>
    <t xml:space="preserve">103041</t>
  </si>
  <si>
    <t xml:space="preserve">REGISTRO DE ESFERA, PVC, ROSCÁVEL, COM BORBOLETA, 1/2" - FORNECIMENTO E INSTALAÇÃO. AF_08/2021</t>
  </si>
  <si>
    <t xml:space="preserve">8.2.5</t>
  </si>
  <si>
    <t xml:space="preserve">89355</t>
  </si>
  <si>
    <t xml:space="preserve">TUBO, PVC, SOLDÁVEL, DN 20MM, INSTALADO EM RAMAL OU SUB-RAMAL DE ÁGUA - FORNECIMENTO E INSTALAÇÃO. AF_06/2022</t>
  </si>
  <si>
    <t xml:space="preserve">8.2.6</t>
  </si>
  <si>
    <t xml:space="preserve">89358</t>
  </si>
  <si>
    <t xml:space="preserve">JOELHO 90 GRAUS, PVC, SOLDÁVEL, DN 20MM, INSTALADO EM RAMAL OU SUB-RAMAL DE ÁGUA - FORNECIMENTO E INSTALAÇÃO. AF_06/2022</t>
  </si>
  <si>
    <t xml:space="preserve">8.3</t>
  </si>
  <si>
    <t xml:space="preserve">ÁGUA FRIA</t>
  </si>
  <si>
    <t xml:space="preserve">8.3.1</t>
  </si>
  <si>
    <t xml:space="preserve">8.3.2</t>
  </si>
  <si>
    <t xml:space="preserve">103042</t>
  </si>
  <si>
    <t xml:space="preserve">REGISTRO DE ESFERA, PVC, ROSCÁVEL, COM BORBOLETA, 3/4" - FORNECIMENTO E INSTALAÇÃO. AF_08/2021</t>
  </si>
  <si>
    <t xml:space="preserve">8.3.3</t>
  </si>
  <si>
    <t xml:space="preserve">8.3.4</t>
  </si>
  <si>
    <t xml:space="preserve">89362</t>
  </si>
  <si>
    <t xml:space="preserve">JOELHO 90 GRAUS, PVC, SOLDÁVEL, DN 25MM, INSTALADO EM RAMAL OU SUB-RAMAL DE ÁGUA - FORNECIMENTO E INSTALAÇÃO. AF_06/2022</t>
  </si>
  <si>
    <t xml:space="preserve">8.3.5</t>
  </si>
  <si>
    <t xml:space="preserve">89356</t>
  </si>
  <si>
    <t xml:space="preserve">TUBO, PVC, SOLDÁVEL, DN 25MM, INSTALADO EM RAMAL OU SUB-RAMAL DE ÁGUA - FORNECIMENTO E INSTALAÇÃO. AF_06/2022</t>
  </si>
  <si>
    <t xml:space="preserve">8.3.6</t>
  </si>
  <si>
    <t xml:space="preserve">8.3.7</t>
  </si>
  <si>
    <t xml:space="preserve">01168/ORSE</t>
  </si>
  <si>
    <t xml:space="preserve">TÊ 90º DE PVC RÍGIDO SOLDÁVEL, MARROM DI M = 25MM</t>
  </si>
  <si>
    <t xml:space="preserve">8.3.8</t>
  </si>
  <si>
    <t xml:space="preserve">01167/ORSE</t>
  </si>
  <si>
    <t xml:space="preserve">TÊ 90º DE PVC RÍGIDO SOLDÁVEL, MARROM DI M = 20MM</t>
  </si>
  <si>
    <t xml:space="preserve">8.3.9</t>
  </si>
  <si>
    <t xml:space="preserve">103950</t>
  </si>
  <si>
    <t xml:space="preserve">JOELHO DE REDUÇÃO, 90 GRAUS, PVC, SOLDÁVEL, DN 25 MM X 20 MM, INSTALADO EM RAMAL OU SUB-RAMAL DE ÁGUA - FORNECIMENTO E INSTALAÇÃO. AF_06/2022</t>
  </si>
  <si>
    <t xml:space="preserve">8.3.10</t>
  </si>
  <si>
    <t xml:space="preserve">REGISTRO DE GAVETA</t>
  </si>
  <si>
    <t xml:space="preserve">89987</t>
  </si>
  <si>
    <t xml:space="preserve">REGISTRO DE GAVETA BRUTO, LATÃO, ROSCÁVEL, 3/4", COM ACABAMENTO E CANOPLA CROMADOS - FORNECIMENTO E INSTALAÇÃO. AF_08/2021</t>
  </si>
  <si>
    <t xml:space="preserve">8.3.11</t>
  </si>
  <si>
    <t xml:space="preserve">REGISTRO DE PRESSÃO</t>
  </si>
  <si>
    <t xml:space="preserve">89351</t>
  </si>
  <si>
    <t xml:space="preserve">REGISTRO DE PRESSÃO BRUTO, LATÃO, ROSCÁVEL, 3/4'' - FORNECIMENTO E INSTALAÇÃO. AF_08/2021</t>
  </si>
  <si>
    <t xml:space="preserve">8.3.12</t>
  </si>
  <si>
    <t xml:space="preserve">ENGATE FLEXÍVEL</t>
  </si>
  <si>
    <t xml:space="preserve">86884</t>
  </si>
  <si>
    <t xml:space="preserve">ENGATE FLEXÍVEL EM PLÁSTICO BRANCO, 1/2" X 30CM - FORNECIMENTO E INSTALAÇÃO. AF_01/2020</t>
  </si>
  <si>
    <t xml:space="preserve">8.3.13</t>
  </si>
  <si>
    <t xml:space="preserve">86886</t>
  </si>
  <si>
    <t xml:space="preserve">ENGATE FLEXÍVEL EM INOX, 1/2 X 30CM - FORNECIMENTO E INSTALAÇÃO. AF_01/2020</t>
  </si>
  <si>
    <t xml:space="preserve">9</t>
  </si>
  <si>
    <t xml:space="preserve">INSTALAÇÕES ELÉTRICAS</t>
  </si>
  <si>
    <t xml:space="preserve">9.1</t>
  </si>
  <si>
    <t xml:space="preserve">ELÉTRICA - ALIMENTAÇÃO PREDIAL </t>
  </si>
  <si>
    <t xml:space="preserve">9.1.1</t>
  </si>
  <si>
    <t xml:space="preserve">VALA P/ ALIMENTAÇÃO - H&gt;30</t>
  </si>
  <si>
    <t xml:space="preserve">90091</t>
  </si>
  <si>
    <t xml:space="preserve">ESCAVAÇÃO MECANIZADA DE VALA COM PROF. ATÉ 1,5 M (MÉDIA MONTANTE E JUSANTE/UMA COMPOSIÇÃO POR TRECHO), ESCAVADEIRA (0,8 M3), LARG. DE 1,5 M A 2,5 M, EM SOLO DE 1A CATEGORIA, LOCAIS COM BAIXO NÍVEL DE INTERFERÊNCIA. AF_02/2021</t>
  </si>
  <si>
    <t xml:space="preserve">9.1.2</t>
  </si>
  <si>
    <t xml:space="preserve">ELETRODUTO ENTERRADO</t>
  </si>
  <si>
    <t xml:space="preserve">97667</t>
  </si>
  <si>
    <t xml:space="preserve">ELETRODUTO FLEXÍVEL CORRUGADO, PEAD, DN 50 (1 1/2"), PARA REDE ENTERRADA DE DISTRIBUIÇÃO DE ENERGIA ELÉTRICA - FORNECIMENTO E INSTALAÇÃO. AF_12/2021</t>
  </si>
  <si>
    <t xml:space="preserve">9.1.3</t>
  </si>
  <si>
    <t xml:space="preserve">CABO 6,0MM</t>
  </si>
  <si>
    <t xml:space="preserve">91931</t>
  </si>
  <si>
    <t xml:space="preserve">CABO DE COBRE FLEXÍVEL ISOLADO, 6 MM², ANTI-CHAMA 0,6/1,0 KV, PARA CIRCUITOS TERMINAIS - FORNECIMENTO E INSTALAÇÃO. AF_03/2023</t>
  </si>
  <si>
    <t xml:space="preserve">9.1.4</t>
  </si>
  <si>
    <t xml:space="preserve">DISJUNTOR 35A</t>
  </si>
  <si>
    <t xml:space="preserve">93665</t>
  </si>
  <si>
    <t xml:space="preserve">DISJUNTOR BIPOLAR TIPO DIN, CORRENTE NOMINAL DE 40A - FORNECIMENTO E INSTALAÇÃO. AF_10/2020</t>
  </si>
  <si>
    <t xml:space="preserve">9.1.5</t>
  </si>
  <si>
    <t xml:space="preserve">FECHAMENTO DE VALAS</t>
  </si>
  <si>
    <t xml:space="preserve">9.1.6</t>
  </si>
  <si>
    <t xml:space="preserve">CAIXA DE ELÉTRICA</t>
  </si>
  <si>
    <t xml:space="preserve">97891</t>
  </si>
  <si>
    <t xml:space="preserve">CAIXA ENTERRADA ELÉTRICA RETANGULAR, EM ALVENARIA COM BLOCOS DE CONCRETO, FUNDO COM BRITA, DIMENSÕES INTERNAS: 0,4X0,4X0,4 M. AF_12/2020</t>
  </si>
  <si>
    <t xml:space="preserve">9.2</t>
  </si>
  <si>
    <t xml:space="preserve">ELÉTRICA - DISTRIBUIÇÃO GERAL</t>
  </si>
  <si>
    <t xml:space="preserve">9.2.1</t>
  </si>
  <si>
    <t xml:space="preserve">CABO 1,5MM</t>
  </si>
  <si>
    <t xml:space="preserve">91924</t>
  </si>
  <si>
    <t xml:space="preserve">CABO DE COBRE FLEXÍVEL ISOLADO, 1,5 MM², ANTI-CHAMA 450/750 V, PARA CIRCUITOS TERMINAIS - FORNECIMENTO E INSTALAÇÃO. AF_03/2023</t>
  </si>
  <si>
    <t xml:space="preserve">9.2.2</t>
  </si>
  <si>
    <t xml:space="preserve">CABO 2,5MM</t>
  </si>
  <si>
    <t xml:space="preserve">91927</t>
  </si>
  <si>
    <t xml:space="preserve">CABO DE COBRE FLEXÍVEL ISOLADO, 2,5 MM², ANTI-CHAMA 0,6/1,0 KV, PARA CIRCUITOS TERMINAIS - FORNECIMENTO E INSTALAÇÃO. AF_03/2023</t>
  </si>
  <si>
    <t xml:space="preserve">9.2.3</t>
  </si>
  <si>
    <t xml:space="preserve">CAIXA PARA INSTALAÇÃO DAS LUMINÁRIAS  - LAJE</t>
  </si>
  <si>
    <t xml:space="preserve">91937</t>
  </si>
  <si>
    <t xml:space="preserve">CAIXA OCTOGONAL 3" X 3", PVC, INSTALADA EM LAJE - FORNECIMENTO E INSTALAÇÃO. AF_03/2023</t>
  </si>
  <si>
    <t xml:space="preserve">9.2.4</t>
  </si>
  <si>
    <t xml:space="preserve">CAIXA PARA INSTALAÇÃO DAS LUMINÁRIAS  - FORRO</t>
  </si>
  <si>
    <t xml:space="preserve">91938</t>
  </si>
  <si>
    <t xml:space="preserve">CAIXA OCTOGONAL 3" X 3", PVC, INSTALADA EM LAJE - FORNECIMENTO E INSTALAÇÃO. AF_03/2024</t>
  </si>
  <si>
    <t xml:space="preserve">9.2.5</t>
  </si>
  <si>
    <t xml:space="preserve">CALHA COM 2 LAMPADAS LED TUBULAR</t>
  </si>
  <si>
    <t xml:space="preserve">COMP.06</t>
  </si>
  <si>
    <t xml:space="preserve">LUMINÁRIA TIPO CALHA, DE SOBREPOR, COM 2 LÂMPADAS TUBULAR LED 18W - FORNECIMENTO E INSTALAÇÃO. </t>
  </si>
  <si>
    <t xml:space="preserve">9.2.6</t>
  </si>
  <si>
    <t xml:space="preserve">CAIXA PVC EMBUTIR</t>
  </si>
  <si>
    <t xml:space="preserve">91940</t>
  </si>
  <si>
    <t xml:space="preserve">CAIXA RETANGULAR 4" X 2" MÉDIA (1,30 M DO PISO), PVC, INSTALADA EM PAREDE - FORNECIMENTO E INSTALAÇÃO. AF_03/2023</t>
  </si>
  <si>
    <t xml:space="preserve">9.2.7</t>
  </si>
  <si>
    <t xml:space="preserve">TOMADAS - SECADORES DE MÃO</t>
  </si>
  <si>
    <t xml:space="preserve">91997</t>
  </si>
  <si>
    <t xml:space="preserve">TOMADA MÉDIA DE EMBUTIR (1 MÓDULO), 2P+T 20 A, INCLUINDO SUPORTE E PLACA - FORNECIMENTO E INSTALAÇÃO. AF_03/2023</t>
  </si>
  <si>
    <t xml:space="preserve">9.2.8</t>
  </si>
  <si>
    <t xml:space="preserve">INTERRUPTORES SIMPLES</t>
  </si>
  <si>
    <t xml:space="preserve">91953</t>
  </si>
  <si>
    <t xml:space="preserve">INTERRUPTOR SIMPLES (1 MÓDULO), 10A/250V, INCLUINDO SUPORTE E PLACA - FORNECIMENTO E INSTALAÇÃO. AF_03/2023</t>
  </si>
  <si>
    <t xml:space="preserve">9.2.9</t>
  </si>
  <si>
    <t xml:space="preserve">DISJUNTORES 20A</t>
  </si>
  <si>
    <t xml:space="preserve">93662</t>
  </si>
  <si>
    <t xml:space="preserve">DISJUNTOR BIPOLAR TIPO DIN, CORRENTE NOMINAL DE 20A - FORNECIMENTO E INSTALAÇÃO. AF_10/2020</t>
  </si>
  <si>
    <t xml:space="preserve">9.2.10</t>
  </si>
  <si>
    <t xml:space="preserve">DISJUNTOR 16A UNIPOLAR</t>
  </si>
  <si>
    <t xml:space="preserve">93654</t>
  </si>
  <si>
    <t xml:space="preserve">DISJUNTOR MONOPOLAR TIPO DIN, CORRENTE NOMINAL DE 16A - FORNECIMENTO E INSTALAÇÃO. AF_10/2020</t>
  </si>
  <si>
    <t xml:space="preserve">9.2.11</t>
  </si>
  <si>
    <t xml:space="preserve">ELETRODUTOS 3/4"</t>
  </si>
  <si>
    <t xml:space="preserve">91834</t>
  </si>
  <si>
    <t xml:space="preserve">ELETRODUTO FLEXÍVEL CORRUGADO, PVC, DN 25 MM (3/4"), PARA CIRCUITOS TERMINAIS, INSTALADO EM FORRO - FORNECIMENTO E INSTALAÇÃO. AF_03/2023</t>
  </si>
  <si>
    <t xml:space="preserve">9.2.12</t>
  </si>
  <si>
    <t xml:space="preserve">ELETRODUTOS 1.1/4"</t>
  </si>
  <si>
    <t xml:space="preserve">91841</t>
  </si>
  <si>
    <t xml:space="preserve">ELETRODUTO FLEXÍVEL LISO, PEAD, DN 40 MM (1 1/4"), PARA CIRCUITOS TERMINAIS, INSTALADO EM FORRO - FORNECIMENTO E INSTALAÇÃO. AF_03/2023_PA</t>
  </si>
  <si>
    <t xml:space="preserve">9.2.13</t>
  </si>
  <si>
    <t xml:space="preserve">QUADRO DE DISTRIBUIÇÃO</t>
  </si>
  <si>
    <t xml:space="preserve">12223/ORSE</t>
  </si>
  <si>
    <t xml:space="preserve">QUADRO DE DISTRIBUIÇÃO DE EMBUTIR, EM CHAPA DE AÇO, PARA ATÉ 12 DISJUNTORES, COM BARRAMENTO, PADRÃO DIN, EXCLUSIVE DISJUNTORES</t>
  </si>
  <si>
    <t xml:space="preserve">9.2.14</t>
  </si>
  <si>
    <t xml:space="preserve">ATERRAMENTO INSTALAÇÃO</t>
  </si>
  <si>
    <t xml:space="preserve">9.2.15</t>
  </si>
  <si>
    <t xml:space="preserve">98111</t>
  </si>
  <si>
    <t xml:space="preserve">CAIXA DE INSPEÇÃO PARA ATERRAMENTO, CIRCULAR, EM POLIETILENO, DIÂMETRO INTERNO = 0,3 M. AF_12/2020</t>
  </si>
  <si>
    <t xml:space="preserve">9.2.16</t>
  </si>
  <si>
    <t xml:space="preserve">96986</t>
  </si>
  <si>
    <t xml:space="preserve">HASTE DE ATERRAMENTO 3/4 PARA SPDA - FORNECIMENTO E INSTALAÇÃO. AF_12/2017 (MÍN 3,0 M)</t>
  </si>
  <si>
    <t xml:space="preserve">10</t>
  </si>
  <si>
    <t xml:space="preserve">ESQUADRIAS</t>
  </si>
  <si>
    <t xml:space="preserve">10.1</t>
  </si>
  <si>
    <t xml:space="preserve">CONTRAMARCO - JANELAS</t>
  </si>
  <si>
    <t xml:space="preserve">94589</t>
  </si>
  <si>
    <t xml:space="preserve">CONTRAMARCO DE ALUMÍNIO, FIXAÇÃO COM ARGAMASSA - FORNECIMENTO E INSTALAÇÃO. AF_12/2019</t>
  </si>
  <si>
    <t xml:space="preserve">10.2</t>
  </si>
  <si>
    <t xml:space="preserve">PINGADEIRA</t>
  </si>
  <si>
    <t xml:space="preserve">101965</t>
  </si>
  <si>
    <t xml:space="preserve">PEITORIL LINEAR EM GRANITO OU MÁRMORE, L = 15CM, COMPRIMENTO DE ATÉ 2M, ASSENTADO COM ARGAMASSA 1:6 COM ADITIVO. AF_11/2020</t>
  </si>
  <si>
    <t xml:space="preserve">JANELAS MAXIM-AR 3,00X0,60- 2 UNIDADES</t>
  </si>
  <si>
    <t xml:space="preserve">94569</t>
  </si>
  <si>
    <t xml:space="preserve">JANELA DE ALUMÍNIO TIPO MAXIM-AR, COM VIDROS, BATENTE E FERRAGENS. EXCLUSIVE ALIZAR, ACABAMENTO E CONTRAMARCO. FORNECIMENTO E INSTALAÇÃO. AF_12/2019</t>
  </si>
  <si>
    <t xml:space="preserve">10.3</t>
  </si>
  <si>
    <t xml:space="preserve">JANELAS MAXIM-AR 0,6x0,6 - 2 UNIDADES</t>
  </si>
  <si>
    <t xml:space="preserve">10.4</t>
  </si>
  <si>
    <t xml:space="preserve">PORTAS EM MADEIRA 0,90X2,10M</t>
  </si>
  <si>
    <t xml:space="preserve">90797</t>
  </si>
  <si>
    <t xml:space="preserve">KIT DE PORTA-PRONTA DE MADEIRA EM ACABAMENTO MELAMÍNICO BRANCO, FOLHA LEVE OU MÉDIA, E BATENTE METÁLICO, 90X210CM, FIXAÇÃO COM ARGAMASSA - FORNECIMENTO E INSTALAÇÃO. AF_12/2019</t>
  </si>
  <si>
    <t xml:space="preserve">10.5</t>
  </si>
  <si>
    <t xml:space="preserve">PORTAS EM MADEIRA - WC PNE - 0,90X2,10M</t>
  </si>
  <si>
    <t xml:space="preserve">COMP.03</t>
  </si>
  <si>
    <t xml:space="preserve">KIT DE PORTA-PRONTA DE MADEIRA EM ACABAMENTO MELAMÍNICO BRANCO, FOLHA LEVE OU MÉDIA, E BATENTE METÁLICO, , 90X210CM, COM REVESTIMENTO RESISTENTE A IMPACTOS (90X40CM), FIXAÇÃO COM ARGAMASSA - FORNECIMENTO E INSTALAÇÃO. </t>
  </si>
  <si>
    <t xml:space="preserve">PORTA DE ACESSO AO RESERVATÓRIO 0,80X0,80M</t>
  </si>
  <si>
    <t xml:space="preserve">91341</t>
  </si>
  <si>
    <t xml:space="preserve">PORTA EM ALUMÍNIO DE ABRIR TIPO VENEZIANA COM GUARNIÇÃO, FIXAÇÃO COM PARAFUSOS - FORNECIMENTO E INSTALAÇÃO. AF_12/2019</t>
  </si>
  <si>
    <t xml:space="preserve">10.6</t>
  </si>
  <si>
    <t xml:space="preserve">PORTAS DAS DIVISÓRIAS - 7 UNIDADES - 0,70X2,0M</t>
  </si>
  <si>
    <t xml:space="preserve">10.7</t>
  </si>
  <si>
    <t xml:space="preserve">FECHADURAS</t>
  </si>
  <si>
    <t xml:space="preserve">90830</t>
  </si>
  <si>
    <t xml:space="preserve">FECHADURA DE EMBUTIR COM CILINDRO, EXTERNA, COMPLETA, ACABAMENTO PADRÃO MÉDIO, INCLUSO EXECUÇÃO DE FURO - FORNECIMENTO E INSTALAÇÃO. AF_12/2019</t>
  </si>
  <si>
    <t xml:space="preserve">11</t>
  </si>
  <si>
    <t xml:space="preserve">REVESTIMENTOS </t>
  </si>
  <si>
    <t xml:space="preserve">11.1</t>
  </si>
  <si>
    <t xml:space="preserve">CHAPISCO - PAREDES</t>
  </si>
  <si>
    <t xml:space="preserve">CHAPISCO APLICADO EM ALVENARIAS E ESTRUTURAS DE CONCRETO INTERNAS, COM COLHER DE PEDREIRO. ARGAMASSA TRAÇO 1:3 COM PREPARO EM BETONEIRA 400L. AF_06/2014</t>
  </si>
  <si>
    <t xml:space="preserve">11.2</t>
  </si>
  <si>
    <t xml:space="preserve">EMBOÇO - PAREDES</t>
  </si>
  <si>
    <t xml:space="preserve">87554</t>
  </si>
  <si>
    <t xml:space="preserve">EMBOÇO, EM ARGAMASSA TRAÇO 1:2:8, PREPARO MANUAL, APLICADO MANUALMENTE EM PAREDES INTERNAS DE AMBIENTES COM ÁREA MAIOR QUE 10M², E = 10MM, COM TALISCAS. AF_03/2024</t>
  </si>
  <si>
    <t xml:space="preserve">CHAPISCO - PLATIBANDA</t>
  </si>
  <si>
    <t xml:space="preserve">EMBOÇO - PLATIBANDA</t>
  </si>
  <si>
    <t xml:space="preserve">11.3</t>
  </si>
  <si>
    <t xml:space="preserve">CHAPISCO - LAJE</t>
  </si>
  <si>
    <t xml:space="preserve">87884</t>
  </si>
  <si>
    <t xml:space="preserve">CHAPISCO APLICADO NO TETO OU EM ALVENARIA E ESTRUTURA, COM ROLO PARA TEXTURA ACRÍLICA. ARGAMASSA INDUSTRIALIZADA COM PREPARO MANUAL. AF_10/2022</t>
  </si>
  <si>
    <t xml:space="preserve">11.4</t>
  </si>
  <si>
    <t xml:space="preserve">EMBOÇO - LAJE</t>
  </si>
  <si>
    <t xml:space="preserve">90406</t>
  </si>
  <si>
    <t xml:space="preserve">MASSA ÚNICA, EM ARGAMASSA TRAÇO 1:2:8, PREPARO MECÂNICO, APLICADA MANUALMENTE EM TETO, E = 17,5MM, COM TALISCAS. AF_03/2024</t>
  </si>
  <si>
    <t xml:space="preserve">11.7</t>
  </si>
  <si>
    <t xml:space="preserve">REVESTIMENTO CERÂMICO PARA PAREDES </t>
  </si>
  <si>
    <t xml:space="preserve">87273</t>
  </si>
  <si>
    <t xml:space="preserve">REVESTIMENTO CERÂMICO PARA PAREDES INTERNAS COM PLACAS TIPO ESMALTADA EXTRA  DE DIMENSÕES 33X45 CM APLICADAS NA ALTURA INTEIRA DAS PAREDES. AF_02/2023_PE</t>
  </si>
  <si>
    <t xml:space="preserve">12</t>
  </si>
  <si>
    <t xml:space="preserve">PISOS</t>
  </si>
  <si>
    <t xml:space="preserve">12.1</t>
  </si>
  <si>
    <t xml:space="preserve">PREPARO DO PISO - 30CM</t>
  </si>
  <si>
    <t xml:space="preserve">93380
</t>
  </si>
  <si>
    <t xml:space="preserve">REATERRO MECANIZADO DE VALA COM RETROESCAVADEIRA (CAPACIDADE DA CAÇAMBA   DA RETRO: 0,26 M³/POTÊNCIA: 88 HP), LARGURA ATÉ 0,8 M, PROFUNDIDADE 1,5 A 3,0 M, COM SOLO (SEM SUBSTITUIÇÃO) DE 1ª CATEGORIA, COM COMPACTADOR DE SOLOS DE PERCUSSÃO AF_08/2023</t>
  </si>
  <si>
    <t xml:space="preserve">12.2</t>
  </si>
  <si>
    <t xml:space="preserve">PREPARO DO PISO - EXTERNO E INTERNO</t>
  </si>
  <si>
    <t xml:space="preserve">97113</t>
  </si>
  <si>
    <t xml:space="preserve">APLICAÇÃO DE LONA PLÁSTICA PARA EXECUÇÃO DE PAVIMENTOS DE CONCRETO. AF_04/2022</t>
  </si>
  <si>
    <t xml:space="preserve">12.3</t>
  </si>
  <si>
    <t xml:space="preserve">BASE DO CONTRAPISO </t>
  </si>
  <si>
    <t xml:space="preserve">94993</t>
  </si>
  <si>
    <t xml:space="preserve">EXECUÇÃO DE PASSEIO (CALÇADA) OU PISO DE CONCRETO COM CONCRETO MOLDADO IN LOCO, USINADO, ACABAMENTO CONVENCIONAL, ESPESSURA 6 CM, ARMADO. AF_08/2022</t>
  </si>
  <si>
    <t xml:space="preserve">12.4</t>
  </si>
  <si>
    <t xml:space="preserve">CONTRAPISO</t>
  </si>
  <si>
    <t xml:space="preserve">87620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</si>
  <si>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</si>
  <si>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12.5</t>
  </si>
  <si>
    <t xml:space="preserve">PISO CERÂMICO - EXCETO NA CIRCULAÇÃO</t>
  </si>
  <si>
    <t xml:space="preserve">87251</t>
  </si>
  <si>
    <t xml:space="preserve">REVESTIMENTO CERÂMICO PARA PISO COM PLACAS TIPO ESMALTADA EXTRA DE DIMENSÕES 45X45 CM APLICADA EM AMBIENTES DE ÁREA MAIOR QUE 10 M2. AF_02/2023_PE</t>
  </si>
  <si>
    <t xml:space="preserve">12.6</t>
  </si>
  <si>
    <t xml:space="preserve">SOLEIRAS</t>
  </si>
  <si>
    <t xml:space="preserve">98689</t>
  </si>
  <si>
    <t xml:space="preserve">SOLEIRA EM GRANITO, LARGURA 15 CM, ESPESSURA 2,0 CM. AF_09/2020</t>
  </si>
  <si>
    <t xml:space="preserve">12.7</t>
  </si>
  <si>
    <t xml:space="preserve">CIRCULAÇÃO DE ACESSO</t>
  </si>
  <si>
    <t xml:space="preserve">12.8</t>
  </si>
  <si>
    <t xml:space="preserve">CALÇADA EXTERNA (ENTORNO DO BLOCO)</t>
  </si>
  <si>
    <t xml:space="preserve">13</t>
  </si>
  <si>
    <t xml:space="preserve">FORRO E ACABAMENTOS</t>
  </si>
  <si>
    <t xml:space="preserve">13.1</t>
  </si>
  <si>
    <t xml:space="preserve">FORRO EM DRYWALL </t>
  </si>
  <si>
    <t xml:space="preserve">96114</t>
  </si>
  <si>
    <t xml:space="preserve">FORRO EM DRYWALL, PARA AMBIENTES COMERCIAIS, INCLUSIVE ESTRUTURA BIRECIONAL DE FIXAÇÃO. AF_08/2023_PS</t>
  </si>
  <si>
    <t xml:space="preserve">13.2</t>
  </si>
  <si>
    <t xml:space="preserve">ACABAMENTO DO FORRO</t>
  </si>
  <si>
    <t xml:space="preserve">88494</t>
  </si>
  <si>
    <t xml:space="preserve">EMASSAMENTO COM MASSA LÁTEX, APLICAÇÃO EM TETO, UMA DEMÃO, LIXAMENTO MANUAL. AF_04/2023</t>
  </si>
  <si>
    <t xml:space="preserve">14</t>
  </si>
  <si>
    <t xml:space="preserve">PINTURAS</t>
  </si>
  <si>
    <t xml:space="preserve">14.1</t>
  </si>
  <si>
    <t xml:space="preserve">PINTURA DO FORRO EM DRYWALL</t>
  </si>
  <si>
    <t xml:space="preserve">88484</t>
  </si>
  <si>
    <t xml:space="preserve">FUNDO SELADOR ACRÍLICO, APLICAÇÃO MANUAL EM TETO, UMA DEMÃO. AF_04/2023</t>
  </si>
  <si>
    <t xml:space="preserve">14.2</t>
  </si>
  <si>
    <t xml:space="preserve">104640</t>
  </si>
  <si>
    <t xml:space="preserve">PINTURA LÁTEX ACRÍLICA STANDARD, APLICAÇÃO MANUAL EM TETO, DUAS DEMÃOS. AF_04/2023</t>
  </si>
  <si>
    <t xml:space="preserve">14.3</t>
  </si>
  <si>
    <t xml:space="preserve">PINTURA DA LAJE</t>
  </si>
  <si>
    <t xml:space="preserve">14.4</t>
  </si>
  <si>
    <t xml:space="preserve">14.5</t>
  </si>
  <si>
    <t xml:space="preserve">PINTURA EXTERNA</t>
  </si>
  <si>
    <t xml:space="preserve">88485</t>
  </si>
  <si>
    <t xml:space="preserve">FUNDO SELADOR ACRÍLICO, APLICAÇÃO MANUAL EM PAREDE, UMA DEMÃO. AF_04/2023</t>
  </si>
  <si>
    <t xml:space="preserve">14.6</t>
  </si>
  <si>
    <t xml:space="preserve">102219</t>
  </si>
  <si>
    <t xml:space="preserve">PINTURA TINTA DE ACABAMENTO (PIGMENTADA) ESMALTE SINTÉTICO ACETINADO EM MADEIRA, 2 DEMÃOS. AF_01/2021</t>
  </si>
  <si>
    <t xml:space="preserve">14.7</t>
  </si>
  <si>
    <t xml:space="preserve">PINTURA PLATIBANDA</t>
  </si>
  <si>
    <t xml:space="preserve">14.8</t>
  </si>
  <si>
    <t xml:space="preserve">15</t>
  </si>
  <si>
    <t xml:space="preserve">LOUÇAS E ACESSÓRIOS</t>
  </si>
  <si>
    <t xml:space="preserve">15.1</t>
  </si>
  <si>
    <t xml:space="preserve">LAVATÓRIOS  - PNE</t>
  </si>
  <si>
    <t xml:space="preserve">86942</t>
  </si>
  <si>
    <t xml:space="preserve">LAVATÓRIO LOUÇA BRANCA SUSPENSO, 29,5 X 39CM OU EQUIVALENTE, PADRÃO POPULAR, INCLUSO SIFÃO TIPO GARRAFA EM PVC, VÁLVULA E ENGATE FLEXÍVEL 30CM EM PLÁSTICO E TORNEIRA CROMADA DE MESA, PADRÃO POPULAR - FORNECIMENTO E INSTALAÇÃO. AF_01/2020</t>
  </si>
  <si>
    <t xml:space="preserve">15.2</t>
  </si>
  <si>
    <t xml:space="preserve">VASO SANITÁRIO</t>
  </si>
  <si>
    <t xml:space="preserve">86931</t>
  </si>
  <si>
    <t xml:space="preserve">VASO SANITÁRIO SIFONADO COM CAIXA ACOPLADA LOUÇA BRANCA, INCLUSO ENGATE FLEXÍVEL EM PLÁSTICO BRANCO, 1/2  X 40CM - FORNECIMENTO E INSTALAÇÃO. AF_01/2020</t>
  </si>
  <si>
    <t xml:space="preserve">15.3</t>
  </si>
  <si>
    <t xml:space="preserve">MICTÓRIOS</t>
  </si>
  <si>
    <t xml:space="preserve">100858</t>
  </si>
  <si>
    <t xml:space="preserve">MICTÓRIO SIFONADO LOUÇA BRANCA - PADRÃO MÉDIO - FORNECIMENTO E INSTALAÇÃO. AF_01/2020</t>
  </si>
  <si>
    <t xml:space="preserve">15.4</t>
  </si>
  <si>
    <t xml:space="preserve">BANCADAS - SANITÁRIOS</t>
  </si>
  <si>
    <t xml:space="preserve">10759
ORSE</t>
  </si>
  <si>
    <t xml:space="preserve">BANCADA EM GRANITO CINZA ANDORINHA, E=2CM</t>
  </si>
  <si>
    <t xml:space="preserve">15.5</t>
  </si>
  <si>
    <t xml:space="preserve">CUBAS - SANITÁRIOS</t>
  </si>
  <si>
    <t xml:space="preserve">86901</t>
  </si>
  <si>
    <t xml:space="preserve">CUBA DE EMBUTIR OVAL EM LOUÇA BRANCA, 35 X 50CM OU EQUIVALENTE - FORNECIMENTO E INSTALAÇÃO. AF_01/2020</t>
  </si>
  <si>
    <t xml:space="preserve">15.6</t>
  </si>
  <si>
    <t xml:space="preserve">TORNEIRA LAVATÓRIOS</t>
  </si>
  <si>
    <t xml:space="preserve">03259
ORSE</t>
  </si>
  <si>
    <t xml:space="preserve">FORNECIMENTO E INSTALAÇÃO DE TORNEIRA PRESSMATIC COMPACT DE MESA, REF. 17160606, DOCOL OU SIMILAR</t>
  </si>
  <si>
    <t xml:space="preserve">15.7</t>
  </si>
  <si>
    <t xml:space="preserve">BANCADAS - ENGATE</t>
  </si>
  <si>
    <t xml:space="preserve">ENGATE FLEXÍVEL EM PLÁSTICO BRANCO, 1/2 X 30CM - FORNECIMENTO E INSTALAÇÃO. AF_01/2020</t>
  </si>
  <si>
    <t xml:space="preserve">15.8</t>
  </si>
  <si>
    <t xml:space="preserve">BANCADAS - SIFÃO</t>
  </si>
  <si>
    <t xml:space="preserve">86883</t>
  </si>
  <si>
    <t xml:space="preserve">SIFÃO DO TIPO FLEXÍVEL EM PVC 1  X 1.1/2  - FORNECIMENTO E INSTALAÇÃO. AF_01/2020</t>
  </si>
  <si>
    <t xml:space="preserve">15.9</t>
  </si>
  <si>
    <t xml:space="preserve">BANCADA - VÁLVULA</t>
  </si>
  <si>
    <t xml:space="preserve">86880</t>
  </si>
  <si>
    <t xml:space="preserve">VÁLVULA EM PLÁSTICO CROMADO TIPO AMERICANA 3.1/2 X 1.1/2 SEM ADAPTADOR PARA PIA - FORNECIMENTO E INSTALAÇÃO. AF_01/2020</t>
  </si>
  <si>
    <t xml:space="preserve">15.10</t>
  </si>
  <si>
    <t xml:space="preserve">ACESSORIOS BWC</t>
  </si>
  <si>
    <t xml:space="preserve">95547</t>
  </si>
  <si>
    <t xml:space="preserve">SABONETEIRA PLASTICA TIPO DISPENSER PARA SABONETE LIQUIDO COM RESERVATORIO 800 A 1500 ML, INCLUSO FIXAÇÃO. AF_01/2020</t>
  </si>
  <si>
    <t xml:space="preserve">15.11</t>
  </si>
  <si>
    <t xml:space="preserve">ROLAO</t>
  </si>
  <si>
    <t xml:space="preserve">COMP.01</t>
  </si>
  <si>
    <t xml:space="preserve">PAPELEIRA PLASTICA TIPO DISPENSER PARA PAPEL HIGIENICO ROLAO</t>
  </si>
  <si>
    <t xml:space="preserve">15.12</t>
  </si>
  <si>
    <t xml:space="preserve">PAPEL TOALHA</t>
  </si>
  <si>
    <t xml:space="preserve">COMP.02</t>
  </si>
  <si>
    <t xml:space="preserve">TOALHEIRO PLASTICO TIPO DISPENSER PARA PAPEL TOALHA INTERFOLHADO</t>
  </si>
  <si>
    <t xml:space="preserve">15.13</t>
  </si>
  <si>
    <t xml:space="preserve">ESPELHO - 2UN</t>
  </si>
  <si>
    <t xml:space="preserve">09718/ORSE</t>
  </si>
  <si>
    <t xml:space="preserve">ESPELHO DE CRISTAL 4MM COM MOLDURA DE ALUMÍNIO</t>
  </si>
  <si>
    <t xml:space="preserve">15.14</t>
  </si>
  <si>
    <t xml:space="preserve">ESPELHO PNE - 2UN</t>
  </si>
  <si>
    <t xml:space="preserve">15.15</t>
  </si>
  <si>
    <t xml:space="preserve">BARRA PNE - 40CM</t>
  </si>
  <si>
    <t xml:space="preserve">100870
ADAPTADO</t>
  </si>
  <si>
    <t xml:space="preserve">(ADAPTADO PARA BARRA DE 40CM)
BARRA DE APOIO RETA, EM ALUMINIO, COMPRIMENTO 60 CM, FIXADA NA PAREDE - FORNECIMENTO E INSTALAÇÃO. AF_01/2020</t>
  </si>
  <si>
    <t xml:space="preserve">15.16</t>
  </si>
  <si>
    <t xml:space="preserve">BARRA PNE - 60CM</t>
  </si>
  <si>
    <t xml:space="preserve">100870</t>
  </si>
  <si>
    <t xml:space="preserve">BARRA DE APOIO RETA, EM ALUMINIO, COMPRIMENTO 60 CM, FIXADA NA PAREDE - FORNECIMENTO E INSTALAÇÃO. AF_01/2020</t>
  </si>
  <si>
    <t xml:space="preserve">15.17</t>
  </si>
  <si>
    <t xml:space="preserve">BARRA PNE - 70CM</t>
  </si>
  <si>
    <t xml:space="preserve">100871</t>
  </si>
  <si>
    <t xml:space="preserve">BARRA DE APOIO RETA, EM ALUMINIO, COMPRIMENTO 70 CM, FIXADA NA PAREDE - FORNECIMENTO E INSTALAÇÃO. AF_01/2020</t>
  </si>
  <si>
    <t xml:space="preserve">15.18</t>
  </si>
  <si>
    <t xml:space="preserve">BARRA PNE - 80CM</t>
  </si>
  <si>
    <t xml:space="preserve">100872</t>
  </si>
  <si>
    <t xml:space="preserve">BARRA DE APOIO RETA, EM ALUMINIO, COMPRIMENTO 80 CM, FIXADA NA PAREDE - FORNECIMENTO E INSTALAÇÃO. AF_01/2020</t>
  </si>
  <si>
    <t xml:space="preserve">15.19</t>
  </si>
  <si>
    <t xml:space="preserve">TORNEIRA EXTERNA</t>
  </si>
  <si>
    <t xml:space="preserve">86913</t>
  </si>
  <si>
    <t xml:space="preserve">TORNEIRA CROMADA 1/2" OU 3/4" PARA TANQUE, PADRÃO POPULAR - FORNECIMENTO E INSTALAÇÃO. AF_01/2020</t>
  </si>
  <si>
    <t xml:space="preserve">16</t>
  </si>
  <si>
    <t xml:space="preserve">COMUNICAÇÃO VISUAL E ACESSIBILIDADE</t>
  </si>
  <si>
    <t xml:space="preserve">16.1</t>
  </si>
  <si>
    <t xml:space="preserve">PLACA DE SINALIZAÇÃO DE PORTAS</t>
  </si>
  <si>
    <t xml:space="preserve">10719
ORSE</t>
  </si>
  <si>
    <t xml:space="preserve">PLACA DE INDICATIVA EM ACRÍLICO E ADESIVO, COM SINALIZAÇÃO PARA DEFICIENTES, DIM.: 12 X 30 CM - FORNECIMENTO E INSTALAÇÃO</t>
  </si>
  <si>
    <t xml:space="preserve">16.2</t>
  </si>
  <si>
    <t xml:space="preserve">PISO PODOTÁTIL </t>
  </si>
  <si>
    <t xml:space="preserve">COMP.04</t>
  </si>
  <si>
    <t xml:space="preserve">PISO PODOTÁTIL DE ALERTA OU DIRECIONAL, DE CONCRETO, DIM 25X25CM, ASSENTADO SOBRE ARGAMASSA. AF_03/2024</t>
  </si>
  <si>
    <t xml:space="preserve">16.3</t>
  </si>
  <si>
    <t xml:space="preserve">PLACA INDICATIVA BRAILE </t>
  </si>
  <si>
    <t xml:space="preserve">10718
ORSE</t>
  </si>
  <si>
    <t xml:space="preserve">PLACA DE INDICATIVA EM ACRÍLICO E ADESIVO, COM SINALIZAÇÃO PARA DEFICIENTES, DIM.: 15 X 15 CM - FORNECIMENTO E INSTALAÇÃO</t>
  </si>
  <si>
    <t xml:space="preserve">17</t>
  </si>
  <si>
    <t xml:space="preserve">FINALIZAÇÕES</t>
  </si>
  <si>
    <t xml:space="preserve">17.1</t>
  </si>
  <si>
    <t xml:space="preserve">LIMPEZA GERAL DA OBRA</t>
  </si>
  <si>
    <t xml:space="preserve">99814
ADAPTADO</t>
  </si>
  <si>
    <t xml:space="preserve">(ADAPTADO PARA LIMPEZA GERAL DA OBRA)
LIMPEZA DE SUPERFÍCIE COM JATO DE ALTA PRESSÃO. AF_04/2019</t>
  </si>
  <si>
    <t xml:space="preserve">17.2</t>
  </si>
  <si>
    <t xml:space="preserve">ENTULHO</t>
  </si>
  <si>
    <t xml:space="preserve">00026
ORSE</t>
  </si>
  <si>
    <t xml:space="preserve">COLETA E CARGA MANUAIS DE ENTULHO</t>
  </si>
  <si>
    <t xml:space="preserve">17.3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</si>
  <si>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</si>
  <si>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</si>
  <si>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COMPOSIÇÕES UENP - BASE SINAPI</t>
  </si>
  <si>
    <t xml:space="preserve">01. PAPELEIRA PLASTICA TIPO DISPENSER PARA PAPEL HIGIENICO ROLAO</t>
  </si>
  <si>
    <t xml:space="preserve">DESC.</t>
  </si>
  <si>
    <t xml:space="preserve">PAPELEIRA PLASTICA </t>
  </si>
  <si>
    <t xml:space="preserve">UNIDADE</t>
  </si>
  <si>
    <t xml:space="preserve">INSUMO</t>
  </si>
  <si>
    <t xml:space="preserve">COMPOSICAO</t>
  </si>
  <si>
    <t xml:space="preserve">ENCANADOR OU BOMBEIRO HIDRÁULICO COM ENCARGOS COMPLEMENTARES</t>
  </si>
  <si>
    <t xml:space="preserve">SERVENTE COM ENCARGOS COMPLEMENTARES</t>
  </si>
  <si>
    <t xml:space="preserve">02. TOALHEIRO PLASTICO TIPO DISPENSER PARA PAPEL TOALHA INTERFOLHADO</t>
  </si>
  <si>
    <t xml:space="preserve">TOALHEIRO PLÁSTICO - BANCADAS</t>
  </si>
  <si>
    <t xml:space="preserve">03. KIT DE PORTA-PRONTA DE MADEIRA EM ACABAMENTO MELAMÍNICO BRANCO, FOLHA LEVE OU MÉDIA, E BATENTE METÁLICO, , 90X210CM, COM REVESTIMENTO RESISTENTE A IMPACTOS (90X40CM), FIXAÇÃO COM ARGAMASSA - FORNECIMENTO E INSTALAÇÃO. AF_12/2019</t>
  </si>
  <si>
    <t xml:space="preserve">P02 - VER PROJETO</t>
  </si>
  <si>
    <t xml:space="preserve">COD</t>
  </si>
  <si>
    <t xml:space="preserve">VALOR MAT+EQ</t>
  </si>
  <si>
    <t xml:space="preserve">VALOR M.O</t>
  </si>
  <si>
    <t xml:space="preserve">VALOR UN</t>
  </si>
  <si>
    <t xml:space="preserve">VT MAT+EQ</t>
  </si>
  <si>
    <t xml:space="preserve">VT M.O</t>
  </si>
  <si>
    <t xml:space="preserve">VT</t>
  </si>
  <si>
    <t xml:space="preserve">KIT PORTA PRONTA DE MADEIRA, FOLHA LEVE (NBR 15930) DE 900 X 2100 MM, DE 35 MM A 40 MM DE ESPESSURA, COM MARCO EM ACO, NUCLEO COLMEIA, CAPA LISA EM HDF, ACABAMENTO MELAMINICO BRANCO (INCLUI MARCO, ALIZARES, DOBRADICAS E FECHADURA)</t>
  </si>
  <si>
    <t xml:space="preserve">CARPINTEIRO DE ESQUADRIA COM ENCARGOS COMPLEMENTARES</t>
  </si>
  <si>
    <t xml:space="preserve">PEDREIRO COM ENCARGOS COMPLEMENTARES</t>
  </si>
  <si>
    <t xml:space="preserve">ARGAMASSA TRAÇO 1:3 (EM VOLUME DE CIMENTO E AREIA MÉDIA ÚMIDA), PREPARO MANUAL. AF_08/2019</t>
  </si>
  <si>
    <t xml:space="preserve">CHAPA ACO INOX AISI 304 NUMERO 9 (E = 4 MM), ACABAMENTO NUMERO 1 (LAMINADO A QUENTE, FOSCO)</t>
  </si>
  <si>
    <t xml:space="preserve">COLA A BASE DE RESINA SINTETICA PARA CHAPA DE LAMINADO MELAMINICO</t>
  </si>
  <si>
    <t xml:space="preserve">04. PISO PODOTÁTIL DE ALERTA OU DIRECIONAL, DE CONCRETO, DIM 25X25CM, ASSENTADO SOBRE ARGAMASSA. AF_03/2024</t>
  </si>
  <si>
    <t xml:space="preserve">ARGAMASSA COLANTE AC II</t>
  </si>
  <si>
    <t xml:space="preserve">REJUNTE CIMENTICIO, QUALQUER COR</t>
  </si>
  <si>
    <t xml:space="preserve">PISO TATIL / PODOTATIL, LADRILHO HIDRAULICO / CONCRETO, *25 X 25* CM, E= *2,5* CM, PADRAO TATIL ALERTA OU DIRECIONAL, COR AMARELA</t>
  </si>
  <si>
    <t xml:space="preserve">05. FECHAMENTO LATERAL PARA ACABAMENTO DE TELHADO EM TELHA METÁLICA</t>
  </si>
  <si>
    <t xml:space="preserve">DESCRIÇÃO</t>
  </si>
  <si>
    <t xml:space="preserve">DETALHE DE FECHAMENTO</t>
  </si>
  <si>
    <t xml:space="preserve">PERFIL "U" SIMPLES, EM CHAPA DOBRADA DE ACO LAMINADO, E = 3 MM, H = 125 MM, L = 50 MM (5,07 KG/M)</t>
  </si>
  <si>
    <t xml:space="preserve">MONTADOR DE ESTRUTURA METÁLICA COM ENCARGOS COMPLEMENTARES</t>
  </si>
  <si>
    <t xml:space="preserve">PARAFUSO, COMUM, ASTM A307, SEXTAVADO, DIAMETRO 1/2" (12,7 MM), COMPRIMENTO 1" (25,4 MM)</t>
  </si>
  <si>
    <t xml:space="preserve">CENTO</t>
  </si>
  <si>
    <t xml:space="preserve">TELHA TRAPEZOIDAL EM ACO ZINCADO, SEM PINTURA, ALTURA DE APROXIMADAMENTE 40 MM, ESPESSURA DE 0,50 MM E LARGURA UTIL DE 980 MM</t>
  </si>
  <si>
    <t xml:space="preserve">06. LUMINÁRIA TIPO CALHA, DE SOBREPOR, COM 2 LÂMPADAS TUBULAR LED 18W - FORNECIMENTO E INSTALAÇÃO. </t>
  </si>
  <si>
    <t xml:space="preserve">LUMINARIA DE SOBREPOR EM CHAPA DE ACO COM ALETAS PLASTICAS, PARA 2 LAMPADAS, BASE E27, POTENCIA MAXIMA 40/60 W (NAO INCLUI LAMPADAS)</t>
  </si>
  <si>
    <t xml:space="preserve">LAMPADA LED TUBULAR BIVOLT 18/20 W, BASE G13</t>
  </si>
  <si>
    <t xml:space="preserve">AUXILIAR DE ELETRICISTA COM ENCARGOS COMPLEMENTARES</t>
  </si>
  <si>
    <t xml:space="preserve">ELETRICISTA COM ENCARGOS COMPLEMENTARES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</si>
  <si>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</si>
  <si>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</si>
  <si>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</si>
  <si>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</si>
  <si>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</si>
  <si>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</si>
  <si>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</si>
  <si>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</si>
  <si>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</si>
  <si>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</si>
  <si>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</si>
  <si>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</si>
  <si>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</si>
  <si>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</si>
  <si>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NOTAS: </t>
  </si>
  <si>
    <t xml:space="preserve">A. A ÚLTIMA PARCELA DEVE OBRIGATORIAMENTE SER MAIOR QUE 11%</t>
  </si>
  <si>
    <t xml:space="preserve">B. O PRAZO MÁXIMO PARA EXECUÇÃO É DE 180 DIAS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</si>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</sst>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@"/>
    <numFmt numFmtId="166" formatCode="[$R$-416]\ #,##0.00;[RED]\-[$R$-416]\ #,##0.00"/>
    <numFmt numFmtId="167" formatCode="0.00%"/>
    <numFmt numFmtId="168" formatCode="[$R$-416]\ #,##0.000;[RED]\-[$R$-416]\ #,##0.000"/>
    <numFmt numFmtId="169" formatCode="#,##0.00"/>
    <numFmt numFmtId="170" formatCode="[$R$ -416]#,##0.00"/>
    <numFmt numFmtId="171" formatCode="0.00"/>
    <numFmt numFmtId="172" formatCode="#,##0.000"/>
    <numFmt numFmtId="173" formatCode="_-&quot;R$ &quot;* #,##0.00_-;&quot;-R$ &quot;* #,##0.00_-;_-&quot;R$ &quot;* \-??_-;_-@"/>
    <numFmt numFmtId="174" formatCode="0.0%"/>
    <numFmt numFmtId="175" formatCode="0%"/>
    <numFmt numFmtId="176" formatCode="d\.m"/>
  </numFmts>
  <fonts count="25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0"/>
      <charset val="1"/>
    </font>
    <font>
      <b val="true"/>
      <sz val="10"/>
      <color rgb="FF345168"/>
      <name val="Calibri"/>
      <family val="0"/>
      <charset val="1"/>
    </font>
    <font>
      <sz val="9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sz val="11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4"/>
      <color rgb="FF00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Calibri, 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345168"/>
        <bgColor rgb="FF333333"/>
      </patternFill>
    </fill>
    <fill>
      <patternFill patternType="solid">
        <fgColor rgb="FFB4C7DC"/>
        <bgColor rgb="FF99CCFF"/>
      </patternFill>
    </fill>
    <fill>
      <patternFill patternType="solid">
        <fgColor rgb="FF073763"/>
        <bgColor rgb="FF333333"/>
      </patternFill>
    </fill>
    <fill>
      <patternFill patternType="solid">
        <fgColor rgb="FFD9D9D9"/>
        <bgColor rgb="FFB4C7DC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5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11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9" fillId="6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1" fontId="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1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1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1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1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1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2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12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7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0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4" fontId="0" fillId="7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3" fontId="4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4" fillId="7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" fillId="7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1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6" fontId="2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1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D9D9D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A64D79"/>
      <rgbColor rgb="FFFFF2CC"/>
      <rgbColor rgb="FFCCFFFF"/>
      <rgbColor rgb="FF660066"/>
      <rgbColor rgb="FFFF8080"/>
      <rgbColor rgb="FF1155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1295280</xdr:colOff>
      <xdr:row>0</xdr:row>
      <xdr:rowOff>133200</xdr:rowOff>
    </xdr:from>
    <xdr:to>
      <xdr:col>3</xdr:col>
      <xdr:colOff>275040</xdr:colOff>
      <xdr:row>7</xdr:row>
      <xdr:rowOff>286560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716840" y="13320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133200</xdr:colOff>
      <xdr:row>2</xdr:row>
      <xdr:rowOff>9360</xdr:rowOff>
    </xdr:from>
    <xdr:to>
      <xdr:col>1</xdr:col>
      <xdr:colOff>655560</xdr:colOff>
      <xdr:row>9</xdr:row>
      <xdr:rowOff>170640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133200" y="390240"/>
          <a:ext cx="1447560" cy="1495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704880</xdr:colOff>
      <xdr:row>2</xdr:row>
      <xdr:rowOff>19080</xdr:rowOff>
    </xdr:from>
    <xdr:to>
      <xdr:col>1</xdr:col>
      <xdr:colOff>2123640</xdr:colOff>
      <xdr:row>10</xdr:row>
      <xdr:rowOff>104040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1630080" y="399960"/>
          <a:ext cx="1418760" cy="1418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276120</xdr:colOff>
      <xdr:row>2</xdr:row>
      <xdr:rowOff>28440</xdr:rowOff>
    </xdr:from>
    <xdr:to>
      <xdr:col>3</xdr:col>
      <xdr:colOff>798480</xdr:colOff>
      <xdr:row>9</xdr:row>
      <xdr:rowOff>189720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2126520" y="409320"/>
          <a:ext cx="1447560" cy="1495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123480</xdr:rowOff>
    </xdr:to>
    <xdr:pic>
      <xdr:nvPicPr>
        <xdr:cNvPr id="4" name="image2.png" descr=""/>
        <xdr:cNvPicPr/>
      </xdr:nvPicPr>
      <xdr:blipFill>
        <a:blip r:embed="rId2"/>
        <a:stretch/>
      </xdr:blipFill>
      <xdr:spPr>
        <a:xfrm>
          <a:off x="57466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76320</xdr:rowOff>
    </xdr:to>
    <xdr:pic>
      <xdr:nvPicPr>
        <xdr:cNvPr id="5" name="image2.png" descr=""/>
        <xdr:cNvPicPr/>
      </xdr:nvPicPr>
      <xdr:blipFill>
        <a:blip r:embed="rId3"/>
        <a:stretch/>
      </xdr:blipFill>
      <xdr:spPr>
        <a:xfrm>
          <a:off x="5746680" y="875376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4:O17" headerRowCount="0" totalsRowCount="0" totalsRowShown="0">
  <tableColumns count="15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</tableColumns>
</table>
</file>

<file path=xl/tables/table2.xml><?xml version="1.0" encoding="utf-8"?>
<table xmlns="http://schemas.openxmlformats.org/spreadsheetml/2006/main" id="2" name="Table_2" displayName="Table_2" ref="A19:O30" headerRowCount="0" totalsRowCount="0" totalsRowShown="0">
  <tableColumns count="15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table" Target="../tables/table1.xml"/><Relationship Id="rId3" Type="http://schemas.openxmlformats.org/officeDocument/2006/relationships/table" Target="../tables/table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I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7"/>
    <col collapsed="false" customWidth="true" hidden="false" outlineLevel="0" max="35" min="15" style="0" width="8.71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customFormat="false" ht="16.5" hidden="false" customHeight="true" outlineLevel="0" collapsed="false">
      <c r="A2" s="1"/>
      <c r="B2" s="4"/>
      <c r="C2" s="5"/>
      <c r="D2" s="6" t="s">
        <v>0</v>
      </c>
      <c r="E2" s="6"/>
      <c r="F2" s="6"/>
      <c r="G2" s="6"/>
      <c r="H2" s="7"/>
      <c r="I2" s="7"/>
      <c r="J2" s="7"/>
      <c r="K2" s="7"/>
      <c r="L2" s="8"/>
      <c r="M2" s="8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customFormat="false" ht="12.75" hidden="false" customHeight="true" outlineLevel="0" collapsed="false">
      <c r="A3" s="1"/>
      <c r="B3" s="4"/>
      <c r="C3" s="5"/>
      <c r="D3" s="9" t="s">
        <v>1</v>
      </c>
      <c r="E3" s="9"/>
      <c r="F3" s="9"/>
      <c r="G3" s="9"/>
      <c r="H3" s="7"/>
      <c r="I3" s="7"/>
      <c r="J3" s="7"/>
      <c r="K3" s="10"/>
      <c r="L3" s="11" t="s">
        <v>2</v>
      </c>
      <c r="M3" s="12" t="n">
        <v>0.2602</v>
      </c>
      <c r="N3" s="2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customFormat="false" ht="12.75" hidden="false" customHeight="true" outlineLevel="0" collapsed="false">
      <c r="A4" s="1"/>
      <c r="B4" s="4"/>
      <c r="C4" s="5"/>
      <c r="D4" s="6" t="s">
        <v>3</v>
      </c>
      <c r="E4" s="6"/>
      <c r="F4" s="6"/>
      <c r="G4" s="6"/>
      <c r="H4" s="7"/>
      <c r="I4" s="7"/>
      <c r="J4" s="7"/>
      <c r="K4" s="10"/>
      <c r="L4" s="11" t="s">
        <v>4</v>
      </c>
      <c r="M4" s="12" t="n">
        <v>0.1635</v>
      </c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customFormat="false" ht="15" hidden="false" customHeight="true" outlineLevel="0" collapsed="false">
      <c r="A5" s="1"/>
      <c r="B5" s="4"/>
      <c r="C5" s="5"/>
      <c r="D5" s="13" t="s">
        <v>5</v>
      </c>
      <c r="E5" s="13"/>
      <c r="F5" s="13"/>
      <c r="G5" s="13"/>
      <c r="H5" s="7"/>
      <c r="I5" s="7"/>
      <c r="J5" s="7"/>
      <c r="K5" s="10"/>
      <c r="L5" s="14" t="s">
        <v>6</v>
      </c>
      <c r="M5" s="11" t="n">
        <f aca="false">SUM(L13,L16,L26,L32,L44,L54,L80,L87,L128,L154,L165,L174,L184,L188,L198,L219,L224)</f>
        <v>198115.4301489</v>
      </c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customFormat="false" ht="13.5" hidden="false" customHeight="true" outlineLevel="0" collapsed="false">
      <c r="A6" s="1"/>
      <c r="B6" s="4"/>
      <c r="C6" s="5"/>
      <c r="D6" s="9" t="s">
        <v>7</v>
      </c>
      <c r="E6" s="9"/>
      <c r="F6" s="9"/>
      <c r="G6" s="9"/>
      <c r="H6" s="7"/>
      <c r="I6" s="7"/>
      <c r="J6" s="7"/>
      <c r="K6" s="10"/>
      <c r="L6" s="14" t="s">
        <v>8</v>
      </c>
      <c r="M6" s="14" t="n">
        <f aca="false">SUM(M13,M16,M26,M32,M44,M54,M80,M87,M128,M154,M165,M174,M184,M188,M198,M219,M224)</f>
        <v>264504.031050914</v>
      </c>
      <c r="N6" s="15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customFormat="false" ht="19.4" hidden="false" customHeight="true" outlineLevel="0" collapsed="false">
      <c r="A7" s="1"/>
      <c r="B7" s="4"/>
      <c r="C7" s="5"/>
      <c r="D7" s="16" t="s">
        <v>9</v>
      </c>
      <c r="E7" s="16"/>
      <c r="F7" s="16"/>
      <c r="G7" s="16"/>
      <c r="H7" s="7"/>
      <c r="I7" s="7"/>
      <c r="J7" s="7"/>
      <c r="K7" s="7"/>
      <c r="L7" s="17"/>
      <c r="M7" s="18"/>
      <c r="N7" s="2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customFormat="false" ht="27.75" hidden="false" customHeight="true" outlineLevel="0" collapsed="false">
      <c r="A8" s="1"/>
      <c r="B8" s="4"/>
      <c r="C8" s="5"/>
      <c r="D8" s="19" t="s">
        <v>10</v>
      </c>
      <c r="E8" s="20" t="s">
        <v>11</v>
      </c>
      <c r="F8" s="20"/>
      <c r="G8" s="20"/>
      <c r="H8" s="7"/>
      <c r="I8" s="7"/>
      <c r="J8" s="7"/>
      <c r="K8" s="7"/>
      <c r="L8" s="7"/>
      <c r="M8" s="21"/>
      <c r="N8" s="2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customFormat="false" ht="12.75" hidden="false" customHeight="true" outlineLevel="0" collapsed="false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customFormat="false" ht="15" hidden="false" customHeight="true" outlineLevel="0" collapsed="false">
      <c r="A10" s="23" t="s">
        <v>12</v>
      </c>
      <c r="B10" s="24" t="s">
        <v>13</v>
      </c>
      <c r="C10" s="25" t="s">
        <v>14</v>
      </c>
      <c r="D10" s="26" t="s">
        <v>15</v>
      </c>
      <c r="E10" s="23" t="s">
        <v>16</v>
      </c>
      <c r="F10" s="27" t="s">
        <v>17</v>
      </c>
      <c r="G10" s="28" t="s">
        <v>18</v>
      </c>
      <c r="H10" s="28"/>
      <c r="I10" s="28"/>
      <c r="J10" s="28" t="s">
        <v>19</v>
      </c>
      <c r="K10" s="28"/>
      <c r="L10" s="28"/>
      <c r="M10" s="26" t="s">
        <v>20</v>
      </c>
      <c r="N10" s="29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</row>
    <row r="11" customFormat="false" ht="12.75" hidden="false" customHeight="true" outlineLevel="0" collapsed="false">
      <c r="A11" s="23"/>
      <c r="B11" s="23"/>
      <c r="C11" s="23"/>
      <c r="D11" s="23"/>
      <c r="E11" s="23"/>
      <c r="F11" s="23"/>
      <c r="G11" s="31" t="s">
        <v>21</v>
      </c>
      <c r="H11" s="31" t="s">
        <v>22</v>
      </c>
      <c r="I11" s="31" t="s">
        <v>23</v>
      </c>
      <c r="J11" s="31" t="s">
        <v>24</v>
      </c>
      <c r="K11" s="31" t="s">
        <v>22</v>
      </c>
      <c r="L11" s="31" t="s">
        <v>23</v>
      </c>
      <c r="M11" s="26"/>
      <c r="N11" s="29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</row>
    <row r="12" customFormat="false" ht="12.75" hidden="false" customHeight="true" outlineLevel="0" collapsed="false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customFormat="false" ht="15" hidden="false" customHeight="true" outlineLevel="0" collapsed="false">
      <c r="A13" s="32" t="s">
        <v>25</v>
      </c>
      <c r="B13" s="33" t="s">
        <v>26</v>
      </c>
      <c r="C13" s="33"/>
      <c r="D13" s="33"/>
      <c r="E13" s="34"/>
      <c r="F13" s="34"/>
      <c r="G13" s="34"/>
      <c r="H13" s="34"/>
      <c r="I13" s="35"/>
      <c r="J13" s="35" t="n">
        <f aca="false">SUM(J14)</f>
        <v>213</v>
      </c>
      <c r="K13" s="35" t="n">
        <f aca="false">SUM(K14)</f>
        <v>11598</v>
      </c>
      <c r="L13" s="35" t="n">
        <f aca="false">SUM(L14)</f>
        <v>11811</v>
      </c>
      <c r="M13" s="35" t="n">
        <f aca="false">SUM(M14)</f>
        <v>14884.2222</v>
      </c>
      <c r="N13" s="36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</row>
    <row r="14" customFormat="false" ht="20.85" hidden="false" customHeight="false" outlineLevel="0" collapsed="false">
      <c r="A14" s="38" t="s">
        <v>27</v>
      </c>
      <c r="B14" s="39" t="s">
        <v>28</v>
      </c>
      <c r="C14" s="40" t="n">
        <v>90778</v>
      </c>
      <c r="D14" s="41" t="s">
        <v>29</v>
      </c>
      <c r="E14" s="42" t="s">
        <v>30</v>
      </c>
      <c r="F14" s="43" t="n">
        <v>100</v>
      </c>
      <c r="G14" s="44" t="n">
        <v>2.13</v>
      </c>
      <c r="H14" s="44" t="n">
        <v>115.98</v>
      </c>
      <c r="I14" s="45" t="n">
        <f aca="false">G14+H14</f>
        <v>118.11</v>
      </c>
      <c r="J14" s="46" t="n">
        <f aca="false">G14*F14</f>
        <v>213</v>
      </c>
      <c r="K14" s="46" t="n">
        <f aca="false">H14*F14</f>
        <v>11598</v>
      </c>
      <c r="L14" s="46" t="n">
        <f aca="false">J14+K14</f>
        <v>11811</v>
      </c>
      <c r="M14" s="47" t="n">
        <f aca="false">L14*(1+$M$3)</f>
        <v>14884.2222</v>
      </c>
      <c r="N14" s="48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</row>
    <row r="15" customFormat="false" ht="12.8" hidden="false" customHeight="false" outlineLevel="0" collapsed="false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8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</row>
    <row r="16" customFormat="false" ht="12.8" hidden="false" customHeight="true" outlineLevel="0" collapsed="false">
      <c r="A16" s="50" t="s">
        <v>31</v>
      </c>
      <c r="B16" s="51" t="s">
        <v>32</v>
      </c>
      <c r="C16" s="51"/>
      <c r="D16" s="51"/>
      <c r="E16" s="52"/>
      <c r="F16" s="52"/>
      <c r="G16" s="52"/>
      <c r="H16" s="52"/>
      <c r="I16" s="53"/>
      <c r="J16" s="54" t="n">
        <f aca="false">SUM(J17:J24)</f>
        <v>5201.244</v>
      </c>
      <c r="K16" s="54" t="n">
        <f aca="false">SUM(K17:K24)</f>
        <v>881.7545</v>
      </c>
      <c r="L16" s="54" t="n">
        <f aca="false">SUM(L17:L24)</f>
        <v>6082.9985</v>
      </c>
      <c r="M16" s="54" t="n">
        <f aca="false">SUM(M17:M24)</f>
        <v>7363.6072097</v>
      </c>
      <c r="N16" s="55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</row>
    <row r="17" customFormat="false" ht="30.55" hidden="false" customHeight="false" outlineLevel="0" collapsed="false">
      <c r="A17" s="38" t="s">
        <v>33</v>
      </c>
      <c r="B17" s="39" t="s">
        <v>34</v>
      </c>
      <c r="C17" s="40" t="s">
        <v>35</v>
      </c>
      <c r="D17" s="56" t="s">
        <v>36</v>
      </c>
      <c r="E17" s="42" t="s">
        <v>37</v>
      </c>
      <c r="F17" s="57" t="n">
        <f aca="false">3.5*1.5</f>
        <v>5.25</v>
      </c>
      <c r="G17" s="44" t="n">
        <v>281</v>
      </c>
      <c r="H17" s="44" t="n">
        <v>31.33</v>
      </c>
      <c r="I17" s="45" t="n">
        <f aca="false">G17+H17</f>
        <v>312.33</v>
      </c>
      <c r="J17" s="46" t="n">
        <f aca="false">G17*F17</f>
        <v>1475.25</v>
      </c>
      <c r="K17" s="46" t="n">
        <f aca="false">H17*F17</f>
        <v>164.4825</v>
      </c>
      <c r="L17" s="46" t="n">
        <f aca="false">J17+K17</f>
        <v>1639.7325</v>
      </c>
      <c r="M17" s="47" t="n">
        <f aca="false">L17*(1+$M$3)</f>
        <v>2066.3908965</v>
      </c>
      <c r="N17" s="48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</row>
    <row r="18" customFormat="false" ht="46.25" hidden="false" customHeight="false" outlineLevel="0" collapsed="false">
      <c r="A18" s="38" t="s">
        <v>38</v>
      </c>
      <c r="B18" s="58" t="s">
        <v>39</v>
      </c>
      <c r="C18" s="59" t="s">
        <v>40</v>
      </c>
      <c r="D18" s="60" t="s">
        <v>41</v>
      </c>
      <c r="E18" s="61" t="s">
        <v>42</v>
      </c>
      <c r="F18" s="62" t="n">
        <v>47</v>
      </c>
      <c r="G18" s="63" t="n">
        <v>6.48</v>
      </c>
      <c r="H18" s="63" t="n">
        <v>6.33</v>
      </c>
      <c r="I18" s="64" t="n">
        <f aca="false">G18+H18</f>
        <v>12.81</v>
      </c>
      <c r="J18" s="65" t="n">
        <f aca="false">G18*F18</f>
        <v>304.56</v>
      </c>
      <c r="K18" s="65" t="n">
        <f aca="false">H18*F18</f>
        <v>297.51</v>
      </c>
      <c r="L18" s="65" t="n">
        <f aca="false">J18+K18</f>
        <v>602.07</v>
      </c>
      <c r="M18" s="66" t="n">
        <f aca="false">L18*(1+$M$3)</f>
        <v>758.728614</v>
      </c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</row>
    <row r="19" customFormat="false" ht="35.05" hidden="false" customHeight="false" outlineLevel="0" collapsed="false">
      <c r="A19" s="38" t="s">
        <v>43</v>
      </c>
      <c r="B19" s="58" t="s">
        <v>44</v>
      </c>
      <c r="C19" s="59" t="s">
        <v>45</v>
      </c>
      <c r="D19" s="60" t="s">
        <v>46</v>
      </c>
      <c r="E19" s="61" t="s">
        <v>16</v>
      </c>
      <c r="F19" s="68" t="n">
        <v>1</v>
      </c>
      <c r="G19" s="63" t="n">
        <v>6.14</v>
      </c>
      <c r="H19" s="63" t="n">
        <v>8.1</v>
      </c>
      <c r="I19" s="64" t="n">
        <f aca="false">G19+H19</f>
        <v>14.24</v>
      </c>
      <c r="J19" s="65" t="n">
        <f aca="false">G19*F19</f>
        <v>6.14</v>
      </c>
      <c r="K19" s="65" t="n">
        <f aca="false">H19*F19</f>
        <v>8.1</v>
      </c>
      <c r="L19" s="65" t="n">
        <f aca="false">J19+K19</f>
        <v>14.24</v>
      </c>
      <c r="M19" s="66" t="n">
        <f aca="false">L19*(1+$M$3)</f>
        <v>17.945248</v>
      </c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</row>
    <row r="20" customFormat="false" ht="30.55" hidden="false" customHeight="false" outlineLevel="0" collapsed="false">
      <c r="A20" s="38" t="s">
        <v>47</v>
      </c>
      <c r="B20" s="39" t="s">
        <v>48</v>
      </c>
      <c r="C20" s="40" t="s">
        <v>49</v>
      </c>
      <c r="D20" s="56" t="s">
        <v>50</v>
      </c>
      <c r="E20" s="42" t="s">
        <v>51</v>
      </c>
      <c r="F20" s="57" t="n">
        <v>4.4</v>
      </c>
      <c r="G20" s="44" t="n">
        <v>32.89</v>
      </c>
      <c r="H20" s="44" t="n">
        <v>63.35</v>
      </c>
      <c r="I20" s="64" t="n">
        <f aca="false">G20+H20</f>
        <v>96.24</v>
      </c>
      <c r="J20" s="65" t="n">
        <f aca="false">G20*F20</f>
        <v>144.716</v>
      </c>
      <c r="K20" s="65" t="n">
        <f aca="false">H20*F20</f>
        <v>278.74</v>
      </c>
      <c r="L20" s="65" t="n">
        <f aca="false">J20+K20</f>
        <v>423.456</v>
      </c>
      <c r="M20" s="66" t="n">
        <f aca="false">L20*(1+$M$3)</f>
        <v>533.6392512</v>
      </c>
      <c r="N20" s="48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</row>
    <row r="21" customFormat="false" ht="30.55" hidden="false" customHeight="false" outlineLevel="0" collapsed="false">
      <c r="A21" s="38" t="s">
        <v>52</v>
      </c>
      <c r="B21" s="39" t="s">
        <v>53</v>
      </c>
      <c r="C21" s="40" t="s">
        <v>54</v>
      </c>
      <c r="D21" s="56" t="s">
        <v>55</v>
      </c>
      <c r="E21" s="42" t="s">
        <v>51</v>
      </c>
      <c r="F21" s="57" t="n">
        <v>4.4</v>
      </c>
      <c r="G21" s="57" t="n">
        <v>11.07</v>
      </c>
      <c r="H21" s="44" t="n">
        <v>17.13</v>
      </c>
      <c r="I21" s="64" t="n">
        <f aca="false">G21+H21</f>
        <v>28.2</v>
      </c>
      <c r="J21" s="65" t="n">
        <f aca="false">G21*F21</f>
        <v>48.708</v>
      </c>
      <c r="K21" s="65" t="n">
        <f aca="false">H21*F21</f>
        <v>75.372</v>
      </c>
      <c r="L21" s="65" t="n">
        <f aca="false">J21+K21</f>
        <v>124.08</v>
      </c>
      <c r="M21" s="66" t="n">
        <f aca="false">L21*(1+$M$3)</f>
        <v>156.365616</v>
      </c>
      <c r="N21" s="48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</row>
    <row r="22" customFormat="false" ht="20.85" hidden="false" customHeight="false" outlineLevel="0" collapsed="false">
      <c r="A22" s="38" t="s">
        <v>56</v>
      </c>
      <c r="B22" s="39" t="s">
        <v>57</v>
      </c>
      <c r="C22" s="40" t="s">
        <v>58</v>
      </c>
      <c r="D22" s="56" t="s">
        <v>59</v>
      </c>
      <c r="E22" s="42" t="s">
        <v>16</v>
      </c>
      <c r="F22" s="57" t="n">
        <v>1</v>
      </c>
      <c r="G22" s="44" t="n">
        <v>18.39</v>
      </c>
      <c r="H22" s="44" t="n">
        <v>4.2</v>
      </c>
      <c r="I22" s="45" t="n">
        <f aca="false">G22+H22</f>
        <v>22.59</v>
      </c>
      <c r="J22" s="46" t="n">
        <f aca="false">G22*F22</f>
        <v>18.39</v>
      </c>
      <c r="K22" s="46" t="n">
        <f aca="false">H22*F22</f>
        <v>4.2</v>
      </c>
      <c r="L22" s="46" t="n">
        <f aca="false">J22+K22</f>
        <v>22.59</v>
      </c>
      <c r="M22" s="47" t="n">
        <f aca="false">L22*(1+$M$3)</f>
        <v>28.467918</v>
      </c>
      <c r="N22" s="48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</row>
    <row r="23" customFormat="false" ht="30.55" hidden="false" customHeight="false" outlineLevel="0" collapsed="false">
      <c r="A23" s="38" t="s">
        <v>60</v>
      </c>
      <c r="B23" s="39" t="s">
        <v>61</v>
      </c>
      <c r="C23" s="40" t="s">
        <v>62</v>
      </c>
      <c r="D23" s="56" t="s">
        <v>63</v>
      </c>
      <c r="E23" s="42" t="s">
        <v>16</v>
      </c>
      <c r="F23" s="57" t="n">
        <v>1</v>
      </c>
      <c r="G23" s="57" t="n">
        <v>78.48</v>
      </c>
      <c r="H23" s="44" t="n">
        <v>53.35</v>
      </c>
      <c r="I23" s="64" t="n">
        <f aca="false">G23+H23</f>
        <v>131.83</v>
      </c>
      <c r="J23" s="65" t="n">
        <f aca="false">G23*F23</f>
        <v>78.48</v>
      </c>
      <c r="K23" s="65" t="n">
        <f aca="false">H23*F23</f>
        <v>53.35</v>
      </c>
      <c r="L23" s="65" t="n">
        <f aca="false">J23+K23</f>
        <v>131.83</v>
      </c>
      <c r="M23" s="66" t="n">
        <f aca="false">L23*(1+$M$3)</f>
        <v>166.132166</v>
      </c>
      <c r="N23" s="48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</row>
    <row r="24" customFormat="false" ht="40.25" hidden="false" customHeight="false" outlineLevel="0" collapsed="false">
      <c r="A24" s="38" t="s">
        <v>64</v>
      </c>
      <c r="B24" s="39" t="s">
        <v>65</v>
      </c>
      <c r="C24" s="40" t="s">
        <v>66</v>
      </c>
      <c r="D24" s="56" t="s">
        <v>67</v>
      </c>
      <c r="E24" s="42" t="s">
        <v>68</v>
      </c>
      <c r="F24" s="57" t="n">
        <v>5</v>
      </c>
      <c r="G24" s="57" t="n">
        <v>625</v>
      </c>
      <c r="H24" s="44" t="n">
        <v>0</v>
      </c>
      <c r="I24" s="64" t="n">
        <f aca="false">G24+H24</f>
        <v>625</v>
      </c>
      <c r="J24" s="65" t="n">
        <f aca="false">G24*F24</f>
        <v>3125</v>
      </c>
      <c r="K24" s="65" t="n">
        <f aca="false">H24*F24</f>
        <v>0</v>
      </c>
      <c r="L24" s="65" t="n">
        <f aca="false">J24+K24</f>
        <v>3125</v>
      </c>
      <c r="M24" s="66" t="n">
        <f aca="false">L24*(1+$M$4)</f>
        <v>3635.9375</v>
      </c>
      <c r="N24" s="48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</row>
    <row r="25" customFormat="false" ht="12.8" hidden="false" customHeight="false" outlineLevel="0" collapsed="false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8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</row>
    <row r="26" customFormat="false" ht="12.8" hidden="false" customHeight="true" outlineLevel="0" collapsed="false">
      <c r="A26" s="50" t="s">
        <v>69</v>
      </c>
      <c r="B26" s="51" t="s">
        <v>70</v>
      </c>
      <c r="C26" s="51"/>
      <c r="D26" s="51"/>
      <c r="E26" s="52"/>
      <c r="F26" s="52"/>
      <c r="G26" s="52"/>
      <c r="H26" s="52"/>
      <c r="I26" s="53"/>
      <c r="J26" s="35" t="n">
        <f aca="false">SUM(J27:J30)</f>
        <v>4425.721</v>
      </c>
      <c r="K26" s="35" t="n">
        <f aca="false">SUM(K27:K30)</f>
        <v>2001.677</v>
      </c>
      <c r="L26" s="35" t="n">
        <f aca="false">SUM(L27:L30)</f>
        <v>6427.398</v>
      </c>
      <c r="M26" s="35" t="n">
        <f aca="false">SUM(M27:M30)</f>
        <v>8099.8069596</v>
      </c>
      <c r="N26" s="36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</row>
    <row r="27" customFormat="false" ht="40.25" hidden="false" customHeight="false" outlineLevel="0" collapsed="false">
      <c r="A27" s="38" t="s">
        <v>71</v>
      </c>
      <c r="B27" s="39" t="s">
        <v>72</v>
      </c>
      <c r="C27" s="40" t="s">
        <v>73</v>
      </c>
      <c r="D27" s="56" t="s">
        <v>74</v>
      </c>
      <c r="E27" s="42" t="s">
        <v>37</v>
      </c>
      <c r="F27" s="43" t="n">
        <v>220.95</v>
      </c>
      <c r="G27" s="44" t="n">
        <v>0.48</v>
      </c>
      <c r="H27" s="44" t="n">
        <v>0.18</v>
      </c>
      <c r="I27" s="45" t="n">
        <f aca="false">G27+H27</f>
        <v>0.66</v>
      </c>
      <c r="J27" s="46" t="n">
        <f aca="false">G27*F27</f>
        <v>106.056</v>
      </c>
      <c r="K27" s="46" t="n">
        <f aca="false">H27*F27</f>
        <v>39.771</v>
      </c>
      <c r="L27" s="46" t="n">
        <f aca="false">J27+K27</f>
        <v>145.827</v>
      </c>
      <c r="M27" s="47" t="n">
        <f aca="false">L27*(1+$M$3)</f>
        <v>183.7711854</v>
      </c>
      <c r="N27" s="48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</row>
    <row r="28" customFormat="false" ht="40.25" hidden="false" customHeight="false" outlineLevel="0" collapsed="false">
      <c r="A28" s="38" t="s">
        <v>75</v>
      </c>
      <c r="B28" s="39" t="s">
        <v>76</v>
      </c>
      <c r="C28" s="40" t="s">
        <v>77</v>
      </c>
      <c r="D28" s="56" t="s">
        <v>78</v>
      </c>
      <c r="E28" s="42" t="s">
        <v>51</v>
      </c>
      <c r="F28" s="57" t="n">
        <f aca="false">149.4</f>
        <v>149.4</v>
      </c>
      <c r="G28" s="44" t="n">
        <v>13</v>
      </c>
      <c r="H28" s="44" t="n">
        <v>2.69</v>
      </c>
      <c r="I28" s="45" t="n">
        <f aca="false">G28+H28</f>
        <v>15.69</v>
      </c>
      <c r="J28" s="46" t="n">
        <f aca="false">G28*F28</f>
        <v>1942.2</v>
      </c>
      <c r="K28" s="46" t="n">
        <f aca="false">H28*F28</f>
        <v>401.886</v>
      </c>
      <c r="L28" s="46" t="n">
        <f aca="false">J28+K28</f>
        <v>2344.086</v>
      </c>
      <c r="M28" s="47" t="n">
        <f aca="false">L28*(1+$M$3)</f>
        <v>2954.0171772</v>
      </c>
      <c r="N28" s="48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</row>
    <row r="29" customFormat="false" ht="69.4" hidden="false" customHeight="false" outlineLevel="0" collapsed="false">
      <c r="A29" s="38" t="s">
        <v>79</v>
      </c>
      <c r="B29" s="39" t="s">
        <v>80</v>
      </c>
      <c r="C29" s="40" t="s">
        <v>81</v>
      </c>
      <c r="D29" s="56" t="s">
        <v>82</v>
      </c>
      <c r="E29" s="42" t="s">
        <v>51</v>
      </c>
      <c r="F29" s="57" t="n">
        <v>71.5</v>
      </c>
      <c r="G29" s="44" t="n">
        <v>12.11</v>
      </c>
      <c r="H29" s="44" t="n">
        <v>5.08</v>
      </c>
      <c r="I29" s="45" t="n">
        <f aca="false">G29+H29</f>
        <v>17.19</v>
      </c>
      <c r="J29" s="46" t="n">
        <f aca="false">G29*F29</f>
        <v>865.865</v>
      </c>
      <c r="K29" s="46" t="n">
        <f aca="false">H29*F29</f>
        <v>363.22</v>
      </c>
      <c r="L29" s="46" t="n">
        <f aca="false">J29+K29</f>
        <v>1229.085</v>
      </c>
      <c r="M29" s="47" t="n">
        <f aca="false">L29*(1+$M$3)</f>
        <v>1548.892917</v>
      </c>
      <c r="N29" s="48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</row>
    <row r="30" customFormat="false" ht="30.55" hidden="false" customHeight="false" outlineLevel="0" collapsed="false">
      <c r="A30" s="38" t="s">
        <v>83</v>
      </c>
      <c r="B30" s="39" t="s">
        <v>84</v>
      </c>
      <c r="C30" s="40" t="s">
        <v>85</v>
      </c>
      <c r="D30" s="56" t="s">
        <v>86</v>
      </c>
      <c r="E30" s="42" t="s">
        <v>42</v>
      </c>
      <c r="F30" s="57" t="n">
        <v>40</v>
      </c>
      <c r="G30" s="44" t="n">
        <v>37.79</v>
      </c>
      <c r="H30" s="44" t="n">
        <v>29.92</v>
      </c>
      <c r="I30" s="45" t="n">
        <f aca="false">G30+H30</f>
        <v>67.71</v>
      </c>
      <c r="J30" s="46" t="n">
        <f aca="false">G30*F30</f>
        <v>1511.6</v>
      </c>
      <c r="K30" s="46" t="n">
        <f aca="false">H30*F30</f>
        <v>1196.8</v>
      </c>
      <c r="L30" s="46" t="n">
        <f aca="false">J30+K30</f>
        <v>2708.4</v>
      </c>
      <c r="M30" s="47" t="n">
        <f aca="false">L30*(1+$M$3)</f>
        <v>3413.12568</v>
      </c>
      <c r="N30" s="48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</row>
    <row r="31" customFormat="false" ht="12.8" hidden="false" customHeight="false" outlineLevel="0" collapsed="false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8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</row>
    <row r="32" customFormat="false" ht="12.8" hidden="false" customHeight="true" outlineLevel="0" collapsed="false">
      <c r="A32" s="50" t="s">
        <v>87</v>
      </c>
      <c r="B32" s="51" t="s">
        <v>88</v>
      </c>
      <c r="C32" s="51"/>
      <c r="D32" s="51"/>
      <c r="E32" s="52"/>
      <c r="F32" s="52"/>
      <c r="G32" s="52"/>
      <c r="H32" s="52"/>
      <c r="I32" s="53"/>
      <c r="J32" s="35" t="n">
        <f aca="false">SUM(J33:J42)</f>
        <v>8111.534848</v>
      </c>
      <c r="K32" s="35" t="n">
        <f aca="false">SUM(K33:K42)</f>
        <v>4235.155936</v>
      </c>
      <c r="L32" s="35" t="n">
        <f aca="false">SUM(L33:L42)</f>
        <v>12346.690784</v>
      </c>
      <c r="M32" s="35" t="n">
        <f aca="false">SUM(M33:M42)</f>
        <v>15559.2997259968</v>
      </c>
      <c r="N32" s="36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</row>
    <row r="33" customFormat="false" ht="35.05" hidden="false" customHeight="false" outlineLevel="0" collapsed="false">
      <c r="A33" s="69" t="s">
        <v>89</v>
      </c>
      <c r="B33" s="58" t="s">
        <v>90</v>
      </c>
      <c r="C33" s="59" t="s">
        <v>49</v>
      </c>
      <c r="D33" s="60" t="s">
        <v>50</v>
      </c>
      <c r="E33" s="61" t="s">
        <v>51</v>
      </c>
      <c r="F33" s="68" t="n">
        <f aca="false">1.3*0.8*0.8*9</f>
        <v>7.488</v>
      </c>
      <c r="G33" s="63" t="n">
        <v>32.89</v>
      </c>
      <c r="H33" s="63" t="n">
        <v>63.35</v>
      </c>
      <c r="I33" s="64" t="n">
        <f aca="false">G33+H33</f>
        <v>96.24</v>
      </c>
      <c r="J33" s="65" t="n">
        <f aca="false">G33*F33</f>
        <v>246.28032</v>
      </c>
      <c r="K33" s="65" t="n">
        <f aca="false">H33*F33</f>
        <v>474.3648</v>
      </c>
      <c r="L33" s="65" t="n">
        <f aca="false">J33+K33</f>
        <v>720.64512</v>
      </c>
      <c r="M33" s="66" t="n">
        <f aca="false">L33*(1+$M$3)</f>
        <v>908.156980224</v>
      </c>
      <c r="N33" s="67"/>
      <c r="O33" s="67"/>
      <c r="P33" s="67"/>
      <c r="Q33" s="67"/>
      <c r="R33" s="67"/>
      <c r="S33" s="67"/>
      <c r="T33" s="6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</row>
    <row r="34" customFormat="false" ht="57.45" hidden="false" customHeight="false" outlineLevel="0" collapsed="false">
      <c r="A34" s="69" t="s">
        <v>91</v>
      </c>
      <c r="B34" s="58" t="s">
        <v>90</v>
      </c>
      <c r="C34" s="59" t="s">
        <v>92</v>
      </c>
      <c r="D34" s="60" t="s">
        <v>93</v>
      </c>
      <c r="E34" s="61" t="s">
        <v>51</v>
      </c>
      <c r="F34" s="68" t="n">
        <v>1.1</v>
      </c>
      <c r="G34" s="63" t="n">
        <v>112.76</v>
      </c>
      <c r="H34" s="63" t="n">
        <v>48.94</v>
      </c>
      <c r="I34" s="64" t="n">
        <f aca="false">G34+H34</f>
        <v>161.7</v>
      </c>
      <c r="J34" s="65" t="n">
        <f aca="false">G34*F34</f>
        <v>124.036</v>
      </c>
      <c r="K34" s="65" t="n">
        <f aca="false">H34*F34</f>
        <v>53.834</v>
      </c>
      <c r="L34" s="65" t="n">
        <f aca="false">J34+K34</f>
        <v>177.87</v>
      </c>
      <c r="M34" s="66" t="n">
        <f aca="false">L34*(1+$M$3)</f>
        <v>224.151774</v>
      </c>
      <c r="N34" s="67"/>
      <c r="O34" s="67"/>
      <c r="P34" s="67"/>
      <c r="Q34" s="67"/>
      <c r="R34" s="67"/>
      <c r="S34" s="67"/>
      <c r="T34" s="6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</row>
    <row r="35" customFormat="false" ht="46.25" hidden="false" customHeight="false" outlineLevel="0" collapsed="false">
      <c r="A35" s="69" t="s">
        <v>94</v>
      </c>
      <c r="B35" s="58" t="s">
        <v>95</v>
      </c>
      <c r="C35" s="59" t="s">
        <v>96</v>
      </c>
      <c r="D35" s="60" t="s">
        <v>97</v>
      </c>
      <c r="E35" s="61" t="s">
        <v>37</v>
      </c>
      <c r="F35" s="68" t="n">
        <v>18.35</v>
      </c>
      <c r="G35" s="63" t="n">
        <v>83.46</v>
      </c>
      <c r="H35" s="63" t="n">
        <v>93.36</v>
      </c>
      <c r="I35" s="64" t="n">
        <f aca="false">G35+H35</f>
        <v>176.82</v>
      </c>
      <c r="J35" s="70" t="n">
        <f aca="false">G35*F35</f>
        <v>1531.491</v>
      </c>
      <c r="K35" s="70" t="n">
        <f aca="false">H35*F35</f>
        <v>1713.156</v>
      </c>
      <c r="L35" s="70" t="n">
        <f aca="false">J35+K35</f>
        <v>3244.647</v>
      </c>
      <c r="M35" s="71" t="n">
        <f aca="false">L35*(1+$M$3)</f>
        <v>4088.9041494</v>
      </c>
      <c r="N35" s="72"/>
      <c r="O35" s="72"/>
      <c r="P35" s="72"/>
      <c r="Q35" s="72"/>
      <c r="R35" s="72"/>
      <c r="S35" s="72"/>
      <c r="T35" s="72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</row>
    <row r="36" customFormat="false" ht="46.25" hidden="false" customHeight="false" outlineLevel="0" collapsed="false">
      <c r="A36" s="69" t="s">
        <v>98</v>
      </c>
      <c r="B36" s="58" t="s">
        <v>99</v>
      </c>
      <c r="C36" s="59" t="s">
        <v>100</v>
      </c>
      <c r="D36" s="60" t="s">
        <v>101</v>
      </c>
      <c r="E36" s="61" t="s">
        <v>102</v>
      </c>
      <c r="F36" s="68" t="n">
        <v>143.2</v>
      </c>
      <c r="G36" s="63" t="n">
        <v>10.91</v>
      </c>
      <c r="H36" s="63" t="n">
        <v>3.34</v>
      </c>
      <c r="I36" s="64" t="n">
        <f aca="false">G36+H36</f>
        <v>14.25</v>
      </c>
      <c r="J36" s="65" t="n">
        <f aca="false">G36*F36</f>
        <v>1562.312</v>
      </c>
      <c r="K36" s="65" t="n">
        <f aca="false">H36*F36</f>
        <v>478.288</v>
      </c>
      <c r="L36" s="65" t="n">
        <f aca="false">J36+K36</f>
        <v>2040.6</v>
      </c>
      <c r="M36" s="66" t="n">
        <f aca="false">L36*(1+$M$3)</f>
        <v>2571.56412</v>
      </c>
      <c r="N36" s="67"/>
      <c r="O36" s="67"/>
      <c r="P36" s="67"/>
      <c r="Q36" s="67"/>
      <c r="R36" s="67"/>
      <c r="S36" s="67"/>
      <c r="T36" s="6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</row>
    <row r="37" customFormat="false" ht="46.25" hidden="false" customHeight="false" outlineLevel="0" collapsed="false">
      <c r="A37" s="69" t="s">
        <v>103</v>
      </c>
      <c r="B37" s="58" t="s">
        <v>104</v>
      </c>
      <c r="C37" s="59" t="s">
        <v>105</v>
      </c>
      <c r="D37" s="60" t="s">
        <v>106</v>
      </c>
      <c r="E37" s="61" t="s">
        <v>51</v>
      </c>
      <c r="F37" s="68" t="n">
        <v>2.02</v>
      </c>
      <c r="G37" s="63" t="n">
        <v>632.43</v>
      </c>
      <c r="H37" s="63" t="n">
        <v>27.38</v>
      </c>
      <c r="I37" s="64" t="n">
        <f aca="false">G37+H37</f>
        <v>659.81</v>
      </c>
      <c r="J37" s="65" t="n">
        <f aca="false">G37*F37</f>
        <v>1277.5086</v>
      </c>
      <c r="K37" s="65" t="n">
        <f aca="false">H37*F37</f>
        <v>55.3076</v>
      </c>
      <c r="L37" s="65" t="n">
        <f aca="false">J37+K37</f>
        <v>1332.8162</v>
      </c>
      <c r="M37" s="66" t="n">
        <f aca="false">L37*(1+$M$3)</f>
        <v>1679.61497524</v>
      </c>
      <c r="N37" s="67"/>
      <c r="O37" s="67"/>
      <c r="P37" s="67"/>
      <c r="Q37" s="67"/>
      <c r="R37" s="67"/>
      <c r="S37" s="67"/>
      <c r="T37" s="67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customFormat="false" ht="46.25" hidden="false" customHeight="false" outlineLevel="0" collapsed="false">
      <c r="A38" s="69" t="s">
        <v>107</v>
      </c>
      <c r="B38" s="58" t="s">
        <v>108</v>
      </c>
      <c r="C38" s="59" t="s">
        <v>109</v>
      </c>
      <c r="D38" s="60" t="s">
        <v>110</v>
      </c>
      <c r="E38" s="61" t="s">
        <v>37</v>
      </c>
      <c r="F38" s="68" t="n">
        <f aca="false">(3.03*2+2.11*4+3.27*2)*0.3+(3.89*3+2*3.19)*0.25</f>
        <v>10.8245</v>
      </c>
      <c r="G38" s="63" t="n">
        <v>33.92</v>
      </c>
      <c r="H38" s="63" t="n">
        <v>34.08</v>
      </c>
      <c r="I38" s="64" t="n">
        <f aca="false">G38+H38</f>
        <v>68</v>
      </c>
      <c r="J38" s="65" t="n">
        <f aca="false">G38*F38</f>
        <v>367.16704</v>
      </c>
      <c r="K38" s="65" t="n">
        <f aca="false">H38*F38</f>
        <v>368.89896</v>
      </c>
      <c r="L38" s="65" t="n">
        <f aca="false">J38+K38</f>
        <v>736.066</v>
      </c>
      <c r="M38" s="66" t="n">
        <f aca="false">L38*(1+$M$3)</f>
        <v>927.5903732</v>
      </c>
      <c r="N38" s="67"/>
      <c r="O38" s="67"/>
      <c r="P38" s="67"/>
      <c r="Q38" s="67"/>
      <c r="R38" s="67"/>
      <c r="S38" s="67"/>
      <c r="T38" s="6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</row>
    <row r="39" customFormat="false" ht="46.25" hidden="false" customHeight="false" outlineLevel="0" collapsed="false">
      <c r="A39" s="69" t="s">
        <v>111</v>
      </c>
      <c r="B39" s="58" t="s">
        <v>112</v>
      </c>
      <c r="C39" s="59" t="s">
        <v>100</v>
      </c>
      <c r="D39" s="60" t="s">
        <v>101</v>
      </c>
      <c r="E39" s="61" t="s">
        <v>102</v>
      </c>
      <c r="F39" s="68" t="n">
        <v>86.5</v>
      </c>
      <c r="G39" s="63" t="n">
        <v>10.91</v>
      </c>
      <c r="H39" s="63" t="n">
        <v>3.34</v>
      </c>
      <c r="I39" s="64" t="n">
        <f aca="false">G39+H39</f>
        <v>14.25</v>
      </c>
      <c r="J39" s="65" t="n">
        <f aca="false">G39*F39</f>
        <v>943.715</v>
      </c>
      <c r="K39" s="65" t="n">
        <f aca="false">H39*F39</f>
        <v>288.91</v>
      </c>
      <c r="L39" s="65" t="n">
        <f aca="false">J39+K39</f>
        <v>1232.625</v>
      </c>
      <c r="M39" s="66" t="n">
        <f aca="false">L39*(1+$M$3)</f>
        <v>1553.354025</v>
      </c>
      <c r="N39" s="67"/>
      <c r="O39" s="67"/>
      <c r="P39" s="67"/>
      <c r="Q39" s="67"/>
      <c r="R39" s="67"/>
      <c r="S39" s="67"/>
      <c r="T39" s="6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</row>
    <row r="40" customFormat="false" ht="46.25" hidden="false" customHeight="false" outlineLevel="0" collapsed="false">
      <c r="A40" s="69" t="s">
        <v>113</v>
      </c>
      <c r="B40" s="58" t="s">
        <v>114</v>
      </c>
      <c r="C40" s="59" t="s">
        <v>115</v>
      </c>
      <c r="D40" s="60" t="s">
        <v>116</v>
      </c>
      <c r="E40" s="61" t="s">
        <v>102</v>
      </c>
      <c r="F40" s="68" t="n">
        <v>36.4</v>
      </c>
      <c r="G40" s="63" t="n">
        <v>10.88</v>
      </c>
      <c r="H40" s="63" t="n">
        <v>6.29</v>
      </c>
      <c r="I40" s="64" t="n">
        <f aca="false">G40+H40</f>
        <v>17.17</v>
      </c>
      <c r="J40" s="65" t="n">
        <f aca="false">G40*F40</f>
        <v>396.032</v>
      </c>
      <c r="K40" s="65" t="n">
        <f aca="false">H40*F40</f>
        <v>228.956</v>
      </c>
      <c r="L40" s="65" t="n">
        <f aca="false">J40+K40</f>
        <v>624.988</v>
      </c>
      <c r="M40" s="66" t="n">
        <f aca="false">L40*(1+$M$3)</f>
        <v>787.6098776</v>
      </c>
      <c r="N40" s="67"/>
      <c r="O40" s="67"/>
      <c r="P40" s="67"/>
      <c r="Q40" s="67"/>
      <c r="R40" s="67"/>
      <c r="S40" s="67"/>
      <c r="T40" s="6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</row>
    <row r="41" customFormat="false" ht="46.25" hidden="false" customHeight="false" outlineLevel="0" collapsed="false">
      <c r="A41" s="69" t="s">
        <v>117</v>
      </c>
      <c r="B41" s="58" t="s">
        <v>118</v>
      </c>
      <c r="C41" s="59" t="s">
        <v>119</v>
      </c>
      <c r="D41" s="60" t="s">
        <v>120</v>
      </c>
      <c r="E41" s="61" t="s">
        <v>51</v>
      </c>
      <c r="F41" s="68" t="n">
        <v>1.59</v>
      </c>
      <c r="G41" s="63" t="n">
        <v>522.58</v>
      </c>
      <c r="H41" s="63" t="n">
        <v>166.88</v>
      </c>
      <c r="I41" s="64" t="n">
        <f aca="false">G41+H41</f>
        <v>689.46</v>
      </c>
      <c r="J41" s="65" t="n">
        <f aca="false">G41*F41</f>
        <v>830.9022</v>
      </c>
      <c r="K41" s="65" t="n">
        <f aca="false">H41*F41</f>
        <v>265.3392</v>
      </c>
      <c r="L41" s="65" t="n">
        <f aca="false">J41+K41</f>
        <v>1096.2414</v>
      </c>
      <c r="M41" s="66" t="n">
        <f aca="false">L41*(1+$M$3)</f>
        <v>1381.48341228</v>
      </c>
      <c r="N41" s="67"/>
      <c r="O41" s="67"/>
      <c r="P41" s="67"/>
      <c r="Q41" s="67"/>
      <c r="R41" s="67"/>
      <c r="S41" s="67"/>
      <c r="T41" s="6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</row>
    <row r="42" customFormat="false" ht="35.05" hidden="false" customHeight="false" outlineLevel="0" collapsed="false">
      <c r="A42" s="69" t="s">
        <v>121</v>
      </c>
      <c r="B42" s="58" t="s">
        <v>122</v>
      </c>
      <c r="C42" s="59" t="s">
        <v>123</v>
      </c>
      <c r="D42" s="60" t="s">
        <v>124</v>
      </c>
      <c r="E42" s="61" t="s">
        <v>37</v>
      </c>
      <c r="F42" s="68" t="n">
        <f aca="false">((3.03*2+2.11*4+3.27*2)*(0.3*2+0.14)+(3.89*3+2*3.19)*(0.25*2+0.14))</f>
        <v>27.1216</v>
      </c>
      <c r="G42" s="63" t="n">
        <v>30.68</v>
      </c>
      <c r="H42" s="63" t="n">
        <v>11.36</v>
      </c>
      <c r="I42" s="64" t="n">
        <f aca="false">G42+H42</f>
        <v>42.04</v>
      </c>
      <c r="J42" s="65" t="n">
        <f aca="false">G42*F42</f>
        <v>832.090688</v>
      </c>
      <c r="K42" s="65" t="n">
        <f aca="false">H42*F42</f>
        <v>308.101376</v>
      </c>
      <c r="L42" s="65" t="n">
        <f aca="false">J42+K42</f>
        <v>1140.192064</v>
      </c>
      <c r="M42" s="66" t="n">
        <f aca="false">L42*(1+$M$3)</f>
        <v>1436.8700390528</v>
      </c>
      <c r="N42" s="67"/>
      <c r="O42" s="67"/>
      <c r="P42" s="67"/>
      <c r="Q42" s="67"/>
      <c r="R42" s="67"/>
      <c r="S42" s="67"/>
      <c r="T42" s="6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</row>
    <row r="43" customFormat="false" ht="12.8" hidden="false" customHeight="false" outlineLevel="0" collapsed="false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8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</row>
    <row r="44" customFormat="false" ht="12.8" hidden="false" customHeight="true" outlineLevel="0" collapsed="false">
      <c r="A44" s="50" t="s">
        <v>125</v>
      </c>
      <c r="B44" s="51" t="s">
        <v>126</v>
      </c>
      <c r="C44" s="51"/>
      <c r="D44" s="51"/>
      <c r="E44" s="52"/>
      <c r="F44" s="52"/>
      <c r="G44" s="52"/>
      <c r="H44" s="52"/>
      <c r="I44" s="53"/>
      <c r="J44" s="35" t="n">
        <f aca="false">SUM(J45:J52)</f>
        <v>11374.19990464</v>
      </c>
      <c r="K44" s="35" t="n">
        <f aca="false">SUM(K45:K52)</f>
        <v>2953.46519616</v>
      </c>
      <c r="L44" s="35" t="n">
        <f aca="false">SUM(L45:L52)</f>
        <v>14327.6651008</v>
      </c>
      <c r="M44" s="35" t="n">
        <f aca="false">SUM(M45:M52)</f>
        <v>18055.7235600282</v>
      </c>
      <c r="N44" s="36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</row>
    <row r="45" customFormat="false" ht="49.95" hidden="false" customHeight="false" outlineLevel="0" collapsed="false">
      <c r="A45" s="73" t="s">
        <v>127</v>
      </c>
      <c r="B45" s="39" t="s">
        <v>128</v>
      </c>
      <c r="C45" s="40" t="s">
        <v>129</v>
      </c>
      <c r="D45" s="56" t="s">
        <v>130</v>
      </c>
      <c r="E45" s="42" t="s">
        <v>37</v>
      </c>
      <c r="F45" s="57" t="n">
        <f aca="false">0.3*3*2*9+6*0.3*1.5*2</f>
        <v>21.6</v>
      </c>
      <c r="G45" s="44" t="n">
        <v>57.64</v>
      </c>
      <c r="H45" s="44" t="n">
        <v>32.07</v>
      </c>
      <c r="I45" s="45" t="n">
        <f aca="false">G45+H45</f>
        <v>89.71</v>
      </c>
      <c r="J45" s="46" t="n">
        <f aca="false">G45*F45</f>
        <v>1245.024</v>
      </c>
      <c r="K45" s="46" t="n">
        <f aca="false">H45*F45</f>
        <v>692.712</v>
      </c>
      <c r="L45" s="46" t="n">
        <f aca="false">J45+K45</f>
        <v>1937.736</v>
      </c>
      <c r="M45" s="47" t="n">
        <f aca="false">L45*(1+$M$3)</f>
        <v>2441.9349072</v>
      </c>
      <c r="N45" s="48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</row>
    <row r="46" customFormat="false" ht="40.25" hidden="false" customHeight="false" outlineLevel="0" collapsed="false">
      <c r="A46" s="38" t="s">
        <v>131</v>
      </c>
      <c r="B46" s="39" t="s">
        <v>132</v>
      </c>
      <c r="C46" s="40" t="s">
        <v>133</v>
      </c>
      <c r="D46" s="56" t="s">
        <v>134</v>
      </c>
      <c r="E46" s="42" t="s">
        <v>102</v>
      </c>
      <c r="F46" s="57" t="n">
        <v>149.3</v>
      </c>
      <c r="G46" s="44" t="n">
        <v>9.53</v>
      </c>
      <c r="H46" s="44" t="n">
        <v>1.19</v>
      </c>
      <c r="I46" s="45" t="n">
        <f aca="false">G46+H46</f>
        <v>10.72</v>
      </c>
      <c r="J46" s="74" t="n">
        <f aca="false">G46*F46</f>
        <v>1422.829</v>
      </c>
      <c r="K46" s="74" t="n">
        <f aca="false">H46*F46</f>
        <v>177.667</v>
      </c>
      <c r="L46" s="74" t="n">
        <f aca="false">J46+K46</f>
        <v>1600.496</v>
      </c>
      <c r="M46" s="75" t="n">
        <f aca="false">L46*(1+$M$3)</f>
        <v>2016.9450592</v>
      </c>
      <c r="N46" s="2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customFormat="false" ht="30.55" hidden="false" customHeight="false" outlineLevel="0" collapsed="false">
      <c r="A47" s="73" t="s">
        <v>135</v>
      </c>
      <c r="B47" s="39" t="s">
        <v>136</v>
      </c>
      <c r="C47" s="40" t="s">
        <v>137</v>
      </c>
      <c r="D47" s="56" t="s">
        <v>138</v>
      </c>
      <c r="E47" s="42" t="s">
        <v>51</v>
      </c>
      <c r="F47" s="57" t="n">
        <v>1.55</v>
      </c>
      <c r="G47" s="44" t="n">
        <v>541.57</v>
      </c>
      <c r="H47" s="44" t="n">
        <v>31.6</v>
      </c>
      <c r="I47" s="45" t="n">
        <f aca="false">G47+H47</f>
        <v>573.17</v>
      </c>
      <c r="J47" s="46" t="n">
        <f aca="false">G47*F47</f>
        <v>839.4335</v>
      </c>
      <c r="K47" s="46" t="n">
        <f aca="false">H47*F47</f>
        <v>48.98</v>
      </c>
      <c r="L47" s="46" t="n">
        <f aca="false">J47+K47</f>
        <v>888.4135</v>
      </c>
      <c r="M47" s="47" t="n">
        <f aca="false">L47*(1+$M$3)</f>
        <v>1119.5786927</v>
      </c>
      <c r="N47" s="48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</row>
    <row r="48" customFormat="false" ht="49.95" hidden="false" customHeight="false" outlineLevel="0" collapsed="false">
      <c r="A48" s="73" t="s">
        <v>139</v>
      </c>
      <c r="B48" s="39" t="s">
        <v>140</v>
      </c>
      <c r="C48" s="40" t="s">
        <v>129</v>
      </c>
      <c r="D48" s="56" t="s">
        <v>130</v>
      </c>
      <c r="E48" s="42" t="s">
        <v>37</v>
      </c>
      <c r="F48" s="57" t="n">
        <v>35.86</v>
      </c>
      <c r="G48" s="44" t="n">
        <v>57.64</v>
      </c>
      <c r="H48" s="44" t="n">
        <v>32.07</v>
      </c>
      <c r="I48" s="45" t="n">
        <f aca="false">G48+H48</f>
        <v>89.71</v>
      </c>
      <c r="J48" s="46" t="n">
        <f aca="false">G48*F48</f>
        <v>2066.9704</v>
      </c>
      <c r="K48" s="46" t="n">
        <f aca="false">H48*F48</f>
        <v>1150.0302</v>
      </c>
      <c r="L48" s="46" t="n">
        <f aca="false">J48+K48</f>
        <v>3217.0006</v>
      </c>
      <c r="M48" s="47" t="n">
        <f aca="false">L48*(1+$M$3)</f>
        <v>4054.06415612</v>
      </c>
      <c r="N48" s="48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</row>
    <row r="49" customFormat="false" ht="40.25" hidden="false" customHeight="false" outlineLevel="0" collapsed="false">
      <c r="A49" s="73" t="s">
        <v>141</v>
      </c>
      <c r="B49" s="39" t="s">
        <v>142</v>
      </c>
      <c r="C49" s="40" t="s">
        <v>133</v>
      </c>
      <c r="D49" s="56" t="s">
        <v>134</v>
      </c>
      <c r="E49" s="42" t="s">
        <v>102</v>
      </c>
      <c r="F49" s="57" t="n">
        <v>181.8</v>
      </c>
      <c r="G49" s="44" t="n">
        <v>9.53</v>
      </c>
      <c r="H49" s="44" t="n">
        <v>1.19</v>
      </c>
      <c r="I49" s="45" t="n">
        <f aca="false">G49+H49</f>
        <v>10.72</v>
      </c>
      <c r="J49" s="46" t="n">
        <f aca="false">G49*F49</f>
        <v>1732.554</v>
      </c>
      <c r="K49" s="46" t="n">
        <f aca="false">H49*F49</f>
        <v>216.342</v>
      </c>
      <c r="L49" s="46" t="n">
        <f aca="false">J49+K49</f>
        <v>1948.896</v>
      </c>
      <c r="M49" s="47" t="n">
        <f aca="false">L49*(1+$M$3)</f>
        <v>2455.9987392</v>
      </c>
      <c r="N49" s="48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</row>
    <row r="50" customFormat="false" ht="40.25" hidden="false" customHeight="false" outlineLevel="0" collapsed="false">
      <c r="A50" s="73" t="s">
        <v>143</v>
      </c>
      <c r="B50" s="39" t="s">
        <v>144</v>
      </c>
      <c r="C50" s="40" t="s">
        <v>145</v>
      </c>
      <c r="D50" s="56" t="s">
        <v>146</v>
      </c>
      <c r="E50" s="42" t="s">
        <v>51</v>
      </c>
      <c r="F50" s="57" t="n">
        <v>2.22</v>
      </c>
      <c r="G50" s="44" t="n">
        <v>547.67</v>
      </c>
      <c r="H50" s="44" t="n">
        <v>48.58</v>
      </c>
      <c r="I50" s="45" t="n">
        <f aca="false">G50+H50</f>
        <v>596.25</v>
      </c>
      <c r="J50" s="46" t="n">
        <f aca="false">G50*F50</f>
        <v>1215.8274</v>
      </c>
      <c r="K50" s="46" t="n">
        <f aca="false">H50*F50</f>
        <v>107.8476</v>
      </c>
      <c r="L50" s="46" t="n">
        <f aca="false">J50+K50</f>
        <v>1323.675</v>
      </c>
      <c r="M50" s="47" t="n">
        <f aca="false">L50*(1+$M$3)</f>
        <v>1668.095235</v>
      </c>
      <c r="N50" s="48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</row>
    <row r="51" customFormat="false" ht="40.25" hidden="false" customHeight="false" outlineLevel="0" collapsed="false">
      <c r="A51" s="73" t="s">
        <v>147</v>
      </c>
      <c r="B51" s="39" t="s">
        <v>148</v>
      </c>
      <c r="C51" s="76" t="s">
        <v>149</v>
      </c>
      <c r="D51" s="77" t="s">
        <v>150</v>
      </c>
      <c r="E51" s="78" t="s">
        <v>37</v>
      </c>
      <c r="F51" s="57" t="n">
        <v>14.35</v>
      </c>
      <c r="G51" s="79" t="n">
        <v>151.47</v>
      </c>
      <c r="H51" s="79" t="n">
        <v>28.64</v>
      </c>
      <c r="I51" s="80" t="n">
        <f aca="false">G51+H51</f>
        <v>180.11</v>
      </c>
      <c r="J51" s="46" t="n">
        <f aca="false">G51*F51</f>
        <v>2173.5945</v>
      </c>
      <c r="K51" s="46" t="n">
        <f aca="false">H51*F51</f>
        <v>410.984</v>
      </c>
      <c r="L51" s="46" t="n">
        <f aca="false">J51+K51</f>
        <v>2584.5785</v>
      </c>
      <c r="M51" s="47" t="n">
        <f aca="false">L51*(1+$M$3)</f>
        <v>3257.0858257</v>
      </c>
      <c r="N51" s="48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</row>
    <row r="52" customFormat="false" ht="30.55" hidden="false" customHeight="false" outlineLevel="0" collapsed="false">
      <c r="A52" s="73" t="s">
        <v>151</v>
      </c>
      <c r="B52" s="39" t="s">
        <v>152</v>
      </c>
      <c r="C52" s="76" t="s">
        <v>153</v>
      </c>
      <c r="D52" s="77" t="s">
        <v>154</v>
      </c>
      <c r="E52" s="78" t="s">
        <v>102</v>
      </c>
      <c r="F52" s="57" t="n">
        <f aca="false">6.97*2.11*4.48</f>
        <v>65.886016</v>
      </c>
      <c r="G52" s="79" t="n">
        <v>10.29</v>
      </c>
      <c r="H52" s="79" t="n">
        <v>2.26</v>
      </c>
      <c r="I52" s="80" t="n">
        <f aca="false">G52+H52</f>
        <v>12.55</v>
      </c>
      <c r="J52" s="46" t="n">
        <f aca="false">G52*F52</f>
        <v>677.96710464</v>
      </c>
      <c r="K52" s="46" t="n">
        <f aca="false">H52*F52</f>
        <v>148.90239616</v>
      </c>
      <c r="L52" s="46" t="n">
        <f aca="false">J52+K52</f>
        <v>826.8695008</v>
      </c>
      <c r="M52" s="47" t="n">
        <f aca="false">L52*(1+$M$3)</f>
        <v>1042.02094490816</v>
      </c>
      <c r="N52" s="48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</row>
    <row r="53" customFormat="false" ht="12.8" hidden="false" customHeight="false" outlineLevel="0" collapsed="false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</row>
    <row r="54" customFormat="false" ht="12.8" hidden="false" customHeight="true" outlineLevel="0" collapsed="false">
      <c r="A54" s="50" t="s">
        <v>155</v>
      </c>
      <c r="B54" s="81" t="s">
        <v>156</v>
      </c>
      <c r="C54" s="81"/>
      <c r="D54" s="81"/>
      <c r="E54" s="82"/>
      <c r="F54" s="83"/>
      <c r="G54" s="82"/>
      <c r="H54" s="82"/>
      <c r="I54" s="82"/>
      <c r="J54" s="35" t="n">
        <f aca="false">SUM(J56:J66)</f>
        <v>10925.8733616</v>
      </c>
      <c r="K54" s="35" t="n">
        <f aca="false">SUM(K56:K66)</f>
        <v>1629.120272</v>
      </c>
      <c r="L54" s="35" t="n">
        <f aca="false">SUM(L56:L66)</f>
        <v>12554.9936336</v>
      </c>
      <c r="M54" s="35" t="n">
        <f aca="false">SUM(M55:M78)</f>
        <v>30443.3633923327</v>
      </c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</row>
    <row r="55" customFormat="false" ht="12.8" hidden="false" customHeight="false" outlineLevel="0" collapsed="false">
      <c r="A55" s="84" t="s">
        <v>157</v>
      </c>
      <c r="B55" s="85" t="s">
        <v>158</v>
      </c>
      <c r="C55" s="85"/>
      <c r="D55" s="85"/>
      <c r="E55" s="86"/>
      <c r="F55" s="87"/>
      <c r="G55" s="86"/>
      <c r="H55" s="86"/>
      <c r="I55" s="86"/>
      <c r="J55" s="88"/>
      <c r="K55" s="88"/>
      <c r="L55" s="88"/>
      <c r="M55" s="88"/>
      <c r="N55" s="48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</row>
    <row r="56" customFormat="false" ht="49.95" hidden="false" customHeight="false" outlineLevel="0" collapsed="false">
      <c r="A56" s="38" t="s">
        <v>159</v>
      </c>
      <c r="B56" s="39" t="s">
        <v>160</v>
      </c>
      <c r="C56" s="40" t="s">
        <v>161</v>
      </c>
      <c r="D56" s="56" t="s">
        <v>162</v>
      </c>
      <c r="E56" s="42" t="s">
        <v>16</v>
      </c>
      <c r="F56" s="57" t="n">
        <v>2</v>
      </c>
      <c r="G56" s="44" t="n">
        <v>1209.08</v>
      </c>
      <c r="H56" s="44" t="n">
        <v>201.44</v>
      </c>
      <c r="I56" s="45" t="n">
        <f aca="false">G56+H56</f>
        <v>1410.52</v>
      </c>
      <c r="J56" s="46" t="n">
        <f aca="false">G56*F56</f>
        <v>2418.16</v>
      </c>
      <c r="K56" s="46" t="n">
        <f aca="false">H56*F56</f>
        <v>402.88</v>
      </c>
      <c r="L56" s="46" t="n">
        <f aca="false">J56+K56</f>
        <v>2821.04</v>
      </c>
      <c r="M56" s="47" t="n">
        <f aca="false">L56*(1+$M$3)</f>
        <v>3555.074608</v>
      </c>
      <c r="N56" s="48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</row>
    <row r="57" customFormat="false" ht="49.95" hidden="false" customHeight="false" outlineLevel="0" collapsed="false">
      <c r="A57" s="38" t="s">
        <v>163</v>
      </c>
      <c r="B57" s="39" t="s">
        <v>164</v>
      </c>
      <c r="C57" s="40" t="s">
        <v>165</v>
      </c>
      <c r="D57" s="56" t="s">
        <v>166</v>
      </c>
      <c r="E57" s="42" t="s">
        <v>37</v>
      </c>
      <c r="F57" s="57" t="n">
        <v>48.4</v>
      </c>
      <c r="G57" s="44" t="n">
        <v>41.19</v>
      </c>
      <c r="H57" s="44" t="n">
        <v>6.23</v>
      </c>
      <c r="I57" s="45" t="n">
        <f aca="false">G57+H57</f>
        <v>47.42</v>
      </c>
      <c r="J57" s="46" t="n">
        <f aca="false">G57*F57</f>
        <v>1993.596</v>
      </c>
      <c r="K57" s="46" t="n">
        <f aca="false">H57*F57</f>
        <v>301.532</v>
      </c>
      <c r="L57" s="46" t="n">
        <f aca="false">J57+K57</f>
        <v>2295.128</v>
      </c>
      <c r="M57" s="47" t="n">
        <f aca="false">L57*(1+$M$3)</f>
        <v>2892.3203056</v>
      </c>
      <c r="N57" s="48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</row>
    <row r="58" customFormat="false" ht="30.55" hidden="false" customHeight="false" outlineLevel="0" collapsed="false">
      <c r="A58" s="38" t="s">
        <v>167</v>
      </c>
      <c r="B58" s="39" t="s">
        <v>168</v>
      </c>
      <c r="C58" s="40" t="s">
        <v>169</v>
      </c>
      <c r="D58" s="56" t="s">
        <v>170</v>
      </c>
      <c r="E58" s="42" t="s">
        <v>37</v>
      </c>
      <c r="F58" s="57" t="n">
        <v>48.4</v>
      </c>
      <c r="G58" s="44" t="n">
        <v>59.06</v>
      </c>
      <c r="H58" s="44" t="n">
        <v>3.57</v>
      </c>
      <c r="I58" s="45" t="n">
        <f aca="false">G58+H58</f>
        <v>62.63</v>
      </c>
      <c r="J58" s="46" t="n">
        <f aca="false">G58*F58</f>
        <v>2858.504</v>
      </c>
      <c r="K58" s="46" t="n">
        <f aca="false">H58*F58</f>
        <v>172.788</v>
      </c>
      <c r="L58" s="46" t="n">
        <f aca="false">J58+K58</f>
        <v>3031.292</v>
      </c>
      <c r="M58" s="47" t="n">
        <f aca="false">L58*(1+$M$3)</f>
        <v>3820.0341784</v>
      </c>
      <c r="N58" s="48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</row>
    <row r="59" customFormat="false" ht="20.85" hidden="false" customHeight="false" outlineLevel="0" collapsed="false">
      <c r="A59" s="38" t="s">
        <v>171</v>
      </c>
      <c r="B59" s="39" t="s">
        <v>172</v>
      </c>
      <c r="C59" s="40" t="s">
        <v>173</v>
      </c>
      <c r="D59" s="56" t="s">
        <v>174</v>
      </c>
      <c r="E59" s="42" t="s">
        <v>42</v>
      </c>
      <c r="F59" s="57" t="n">
        <v>3.8</v>
      </c>
      <c r="G59" s="44" t="n">
        <v>104.53</v>
      </c>
      <c r="H59" s="44" t="n">
        <v>8.21</v>
      </c>
      <c r="I59" s="45" t="n">
        <f aca="false">G59+H59</f>
        <v>112.74</v>
      </c>
      <c r="J59" s="46" t="n">
        <f aca="false">G59*F59</f>
        <v>397.214</v>
      </c>
      <c r="K59" s="46" t="n">
        <f aca="false">H59*F59</f>
        <v>31.198</v>
      </c>
      <c r="L59" s="46" t="n">
        <f aca="false">J59+K59</f>
        <v>428.412</v>
      </c>
      <c r="M59" s="47" t="n">
        <f aca="false">L59*(1+$M$3)</f>
        <v>539.8848024</v>
      </c>
      <c r="N59" s="48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</row>
    <row r="60" customFormat="false" ht="30.55" hidden="false" customHeight="false" outlineLevel="0" collapsed="false">
      <c r="A60" s="38" t="s">
        <v>175</v>
      </c>
      <c r="B60" s="39" t="s">
        <v>176</v>
      </c>
      <c r="C60" s="40" t="s">
        <v>177</v>
      </c>
      <c r="D60" s="56" t="s">
        <v>178</v>
      </c>
      <c r="E60" s="42" t="s">
        <v>42</v>
      </c>
      <c r="F60" s="57" t="n">
        <v>28</v>
      </c>
      <c r="G60" s="44" t="n">
        <v>44.73</v>
      </c>
      <c r="H60" s="44" t="n">
        <v>6.43</v>
      </c>
      <c r="I60" s="45" t="n">
        <f aca="false">G60+H60</f>
        <v>51.16</v>
      </c>
      <c r="J60" s="46" t="n">
        <f aca="false">G60*F60</f>
        <v>1252.44</v>
      </c>
      <c r="K60" s="46" t="n">
        <f aca="false">H60*F60</f>
        <v>180.04</v>
      </c>
      <c r="L60" s="46" t="n">
        <f aca="false">J60+K60</f>
        <v>1432.48</v>
      </c>
      <c r="M60" s="47" t="n">
        <f aca="false">L60*(1+$M$3)</f>
        <v>1805.211296</v>
      </c>
      <c r="N60" s="48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</row>
    <row r="61" customFormat="false" ht="20.85" hidden="false" customHeight="false" outlineLevel="0" collapsed="false">
      <c r="A61" s="38" t="s">
        <v>179</v>
      </c>
      <c r="B61" s="39" t="s">
        <v>180</v>
      </c>
      <c r="C61" s="40" t="s">
        <v>181</v>
      </c>
      <c r="D61" s="56" t="s">
        <v>182</v>
      </c>
      <c r="E61" s="42" t="s">
        <v>42</v>
      </c>
      <c r="F61" s="43" t="n">
        <f aca="false">3.8*2</f>
        <v>7.6</v>
      </c>
      <c r="G61" s="44" t="n">
        <f aca="false">COMPOSIÇÕES!I58</f>
        <v>77.949916</v>
      </c>
      <c r="H61" s="44" t="n">
        <f aca="false">COMPOSIÇÕES!J58</f>
        <v>31.19372</v>
      </c>
      <c r="I61" s="45" t="s">
        <v>183</v>
      </c>
      <c r="J61" s="46" t="n">
        <f aca="false">G61*F61</f>
        <v>592.4193616</v>
      </c>
      <c r="K61" s="46" t="n">
        <f aca="false">H61*F61</f>
        <v>237.072272</v>
      </c>
      <c r="L61" s="46" t="n">
        <f aca="false">J61+K61</f>
        <v>829.4916336</v>
      </c>
      <c r="M61" s="47" t="n">
        <f aca="false">L61*(1+$M$3)</f>
        <v>1045.32535666272</v>
      </c>
      <c r="N61" s="48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</row>
    <row r="62" customFormat="false" ht="15" hidden="false" customHeight="false" outlineLevel="0" collapsed="false">
      <c r="A62" s="89" t="s">
        <v>184</v>
      </c>
      <c r="B62" s="85" t="s">
        <v>185</v>
      </c>
      <c r="C62" s="85"/>
      <c r="D62" s="85"/>
      <c r="E62" s="86"/>
      <c r="F62" s="87"/>
      <c r="G62" s="86"/>
      <c r="H62" s="86"/>
      <c r="I62" s="86"/>
      <c r="J62" s="88"/>
      <c r="K62" s="88"/>
      <c r="L62" s="88"/>
      <c r="M62" s="88"/>
      <c r="N62" s="48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</row>
    <row r="63" customFormat="false" ht="30.55" hidden="false" customHeight="false" outlineLevel="0" collapsed="false">
      <c r="A63" s="38" t="s">
        <v>186</v>
      </c>
      <c r="B63" s="39" t="s">
        <v>187</v>
      </c>
      <c r="C63" s="40" t="s">
        <v>188</v>
      </c>
      <c r="D63" s="56" t="s">
        <v>189</v>
      </c>
      <c r="E63" s="42" t="s">
        <v>42</v>
      </c>
      <c r="F63" s="57" t="n">
        <v>7</v>
      </c>
      <c r="G63" s="44" t="n">
        <v>142</v>
      </c>
      <c r="H63" s="44" t="n">
        <v>22.71</v>
      </c>
      <c r="I63" s="45" t="n">
        <f aca="false">G63+H63</f>
        <v>164.71</v>
      </c>
      <c r="J63" s="46" t="n">
        <f aca="false">G63*F63</f>
        <v>994</v>
      </c>
      <c r="K63" s="46" t="n">
        <f aca="false">H63*F63</f>
        <v>158.97</v>
      </c>
      <c r="L63" s="46" t="n">
        <f aca="false">J63+K63</f>
        <v>1152.97</v>
      </c>
      <c r="M63" s="47" t="n">
        <f aca="false">L63*(1+$M$3)</f>
        <v>1452.972794</v>
      </c>
      <c r="N63" s="48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</row>
    <row r="64" customFormat="false" ht="30.55" hidden="false" customHeight="false" outlineLevel="0" collapsed="false">
      <c r="A64" s="38" t="s">
        <v>190</v>
      </c>
      <c r="B64" s="39" t="s">
        <v>191</v>
      </c>
      <c r="C64" s="40" t="s">
        <v>192</v>
      </c>
      <c r="D64" s="56" t="s">
        <v>193</v>
      </c>
      <c r="E64" s="42" t="s">
        <v>42</v>
      </c>
      <c r="F64" s="57" t="n">
        <v>10</v>
      </c>
      <c r="G64" s="44" t="n">
        <v>30.72</v>
      </c>
      <c r="H64" s="44" t="n">
        <v>11.7</v>
      </c>
      <c r="I64" s="45" t="n">
        <f aca="false">G64+H64</f>
        <v>42.42</v>
      </c>
      <c r="J64" s="46" t="n">
        <f aca="false">G64*F64</f>
        <v>307.2</v>
      </c>
      <c r="K64" s="46" t="n">
        <f aca="false">H64*F64</f>
        <v>117</v>
      </c>
      <c r="L64" s="46" t="n">
        <f aca="false">J64+K64</f>
        <v>424.2</v>
      </c>
      <c r="M64" s="47" t="n">
        <f aca="false">L64*(1+$M$3)</f>
        <v>534.57684</v>
      </c>
      <c r="N64" s="48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</row>
    <row r="65" customFormat="false" ht="40.25" hidden="false" customHeight="false" outlineLevel="0" collapsed="false">
      <c r="A65" s="42" t="s">
        <v>194</v>
      </c>
      <c r="B65" s="39" t="s">
        <v>195</v>
      </c>
      <c r="C65" s="40" t="s">
        <v>196</v>
      </c>
      <c r="D65" s="56" t="s">
        <v>197</v>
      </c>
      <c r="E65" s="42" t="s">
        <v>16</v>
      </c>
      <c r="F65" s="57" t="n">
        <v>2</v>
      </c>
      <c r="G65" s="44" t="n">
        <v>27.84</v>
      </c>
      <c r="H65" s="44" t="n">
        <v>6.91</v>
      </c>
      <c r="I65" s="45" t="n">
        <f aca="false">G65+H65</f>
        <v>34.75</v>
      </c>
      <c r="J65" s="46" t="n">
        <f aca="false">G65*F65</f>
        <v>55.68</v>
      </c>
      <c r="K65" s="46" t="n">
        <f aca="false">H65*F65</f>
        <v>13.82</v>
      </c>
      <c r="L65" s="46" t="n">
        <f aca="false">J65+K65</f>
        <v>69.5</v>
      </c>
      <c r="M65" s="47" t="n">
        <f aca="false">L65*(1+$M$3)</f>
        <v>87.5839</v>
      </c>
      <c r="N65" s="48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</row>
    <row r="66" customFormat="false" ht="40.25" hidden="false" customHeight="false" outlineLevel="0" collapsed="false">
      <c r="A66" s="42" t="s">
        <v>198</v>
      </c>
      <c r="B66" s="39" t="s">
        <v>195</v>
      </c>
      <c r="C66" s="40" t="s">
        <v>199</v>
      </c>
      <c r="D66" s="56" t="s">
        <v>200</v>
      </c>
      <c r="E66" s="42" t="s">
        <v>16</v>
      </c>
      <c r="F66" s="57" t="n">
        <v>2</v>
      </c>
      <c r="G66" s="44" t="n">
        <v>28.33</v>
      </c>
      <c r="H66" s="44" t="n">
        <v>6.91</v>
      </c>
      <c r="I66" s="45" t="n">
        <f aca="false">G66+H66</f>
        <v>35.24</v>
      </c>
      <c r="J66" s="46" t="n">
        <f aca="false">G66*F66</f>
        <v>56.66</v>
      </c>
      <c r="K66" s="46" t="n">
        <f aca="false">H66*F66</f>
        <v>13.82</v>
      </c>
      <c r="L66" s="46" t="n">
        <f aca="false">J66+K66</f>
        <v>70.48</v>
      </c>
      <c r="M66" s="47" t="n">
        <f aca="false">L66*(1+$M$3)</f>
        <v>88.818896</v>
      </c>
      <c r="N66" s="48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</row>
    <row r="67" customFormat="false" ht="15" hidden="false" customHeight="true" outlineLevel="0" collapsed="false">
      <c r="A67" s="89" t="s">
        <v>201</v>
      </c>
      <c r="B67" s="85" t="s">
        <v>202</v>
      </c>
      <c r="C67" s="85"/>
      <c r="D67" s="85"/>
      <c r="E67" s="86"/>
      <c r="F67" s="87"/>
      <c r="G67" s="86"/>
      <c r="H67" s="86"/>
      <c r="I67" s="86"/>
      <c r="J67" s="88"/>
      <c r="K67" s="88"/>
      <c r="L67" s="88"/>
      <c r="M67" s="88"/>
      <c r="N67" s="48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</row>
    <row r="68" customFormat="false" ht="30.55" hidden="false" customHeight="false" outlineLevel="0" collapsed="false">
      <c r="A68" s="38" t="s">
        <v>203</v>
      </c>
      <c r="B68" s="39" t="s">
        <v>204</v>
      </c>
      <c r="C68" s="40" t="s">
        <v>49</v>
      </c>
      <c r="D68" s="56" t="s">
        <v>50</v>
      </c>
      <c r="E68" s="42" t="s">
        <v>51</v>
      </c>
      <c r="F68" s="57" t="n">
        <f aca="false">21*0.5</f>
        <v>10.5</v>
      </c>
      <c r="G68" s="44" t="n">
        <v>32.89</v>
      </c>
      <c r="H68" s="44" t="n">
        <v>63.35</v>
      </c>
      <c r="I68" s="45" t="n">
        <f aca="false">G68+H68</f>
        <v>96.24</v>
      </c>
      <c r="J68" s="46" t="n">
        <f aca="false">G68*F68</f>
        <v>345.345</v>
      </c>
      <c r="K68" s="46" t="n">
        <f aca="false">H68*F68</f>
        <v>665.175</v>
      </c>
      <c r="L68" s="46" t="n">
        <f aca="false">J68+K68</f>
        <v>1010.52</v>
      </c>
      <c r="M68" s="47" t="n">
        <f aca="false">L68*(1+$M$3)</f>
        <v>1273.457304</v>
      </c>
      <c r="N68" s="48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</row>
    <row r="69" customFormat="false" ht="30.55" hidden="false" customHeight="false" outlineLevel="0" collapsed="false">
      <c r="A69" s="38" t="s">
        <v>205</v>
      </c>
      <c r="B69" s="39" t="s">
        <v>206</v>
      </c>
      <c r="C69" s="40" t="s">
        <v>207</v>
      </c>
      <c r="D69" s="56" t="s">
        <v>208</v>
      </c>
      <c r="E69" s="42" t="s">
        <v>42</v>
      </c>
      <c r="F69" s="57" t="n">
        <v>21</v>
      </c>
      <c r="G69" s="44" t="n">
        <v>21.8</v>
      </c>
      <c r="H69" s="44" t="n">
        <v>11.14</v>
      </c>
      <c r="I69" s="45" t="n">
        <f aca="false">G69+H69</f>
        <v>32.94</v>
      </c>
      <c r="J69" s="46" t="n">
        <f aca="false">G69*F69</f>
        <v>457.8</v>
      </c>
      <c r="K69" s="46" t="n">
        <f aca="false">H69*F69</f>
        <v>233.94</v>
      </c>
      <c r="L69" s="46" t="n">
        <f aca="false">J69+K69</f>
        <v>691.74</v>
      </c>
      <c r="M69" s="47" t="n">
        <f aca="false">L69*(1+$M$3)</f>
        <v>871.730748</v>
      </c>
      <c r="N69" s="48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</row>
    <row r="70" customFormat="false" ht="12.8" hidden="false" customHeight="false" outlineLevel="0" collapsed="false">
      <c r="A70" s="42"/>
      <c r="B70" s="39"/>
      <c r="C70" s="40"/>
      <c r="D70" s="56"/>
      <c r="E70" s="42"/>
      <c r="F70" s="57"/>
      <c r="G70" s="44"/>
      <c r="H70" s="44"/>
      <c r="I70" s="45"/>
      <c r="J70" s="90"/>
      <c r="K70" s="90"/>
      <c r="L70" s="90"/>
      <c r="M70" s="91"/>
      <c r="N70" s="48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</row>
    <row r="71" customFormat="false" ht="12.8" hidden="false" customHeight="false" outlineLevel="0" collapsed="false">
      <c r="A71" s="89" t="s">
        <v>209</v>
      </c>
      <c r="B71" s="85" t="s">
        <v>210</v>
      </c>
      <c r="C71" s="85"/>
      <c r="D71" s="85"/>
      <c r="E71" s="86"/>
      <c r="F71" s="87"/>
      <c r="G71" s="86"/>
      <c r="H71" s="86"/>
      <c r="I71" s="86"/>
      <c r="J71" s="88"/>
      <c r="K71" s="88"/>
      <c r="L71" s="88"/>
      <c r="M71" s="88"/>
      <c r="N71" s="48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</row>
    <row r="72" customFormat="false" ht="30.55" hidden="false" customHeight="false" outlineLevel="0" collapsed="false">
      <c r="A72" s="38" t="s">
        <v>203</v>
      </c>
      <c r="B72" s="39" t="s">
        <v>204</v>
      </c>
      <c r="C72" s="40" t="s">
        <v>49</v>
      </c>
      <c r="D72" s="56" t="s">
        <v>50</v>
      </c>
      <c r="E72" s="42" t="s">
        <v>51</v>
      </c>
      <c r="F72" s="57" t="n">
        <v>0.7</v>
      </c>
      <c r="G72" s="44" t="n">
        <v>32.89</v>
      </c>
      <c r="H72" s="44" t="n">
        <v>63.35</v>
      </c>
      <c r="I72" s="45" t="n">
        <f aca="false">G72+H72</f>
        <v>96.24</v>
      </c>
      <c r="J72" s="46" t="n">
        <f aca="false">G72*F72</f>
        <v>23.023</v>
      </c>
      <c r="K72" s="46" t="n">
        <f aca="false">H72*F72</f>
        <v>44.345</v>
      </c>
      <c r="L72" s="46" t="n">
        <f aca="false">J72+K72</f>
        <v>67.368</v>
      </c>
      <c r="M72" s="47" t="n">
        <f aca="false">L72*(1+$M$3)</f>
        <v>84.8971536</v>
      </c>
      <c r="N72" s="48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</row>
    <row r="73" customFormat="false" ht="40.25" hidden="false" customHeight="false" outlineLevel="0" collapsed="false">
      <c r="A73" s="38" t="s">
        <v>205</v>
      </c>
      <c r="B73" s="39" t="s">
        <v>211</v>
      </c>
      <c r="C73" s="40" t="s">
        <v>212</v>
      </c>
      <c r="D73" s="56" t="s">
        <v>213</v>
      </c>
      <c r="E73" s="42" t="s">
        <v>51</v>
      </c>
      <c r="F73" s="57" t="n">
        <v>0.7</v>
      </c>
      <c r="G73" s="44" t="n">
        <v>376.59</v>
      </c>
      <c r="H73" s="44" t="n">
        <v>73.33</v>
      </c>
      <c r="I73" s="45" t="n">
        <f aca="false">G73+H73</f>
        <v>449.92</v>
      </c>
      <c r="J73" s="46" t="n">
        <f aca="false">G73*F73</f>
        <v>263.613</v>
      </c>
      <c r="K73" s="46" t="n">
        <f aca="false">H73*F73</f>
        <v>51.331</v>
      </c>
      <c r="L73" s="46" t="n">
        <f aca="false">J73+K73</f>
        <v>314.944</v>
      </c>
      <c r="M73" s="47" t="n">
        <f aca="false">L73*(1+$M$3)</f>
        <v>396.8924288</v>
      </c>
      <c r="N73" s="48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</row>
    <row r="74" customFormat="false" ht="30.55" hidden="false" customHeight="false" outlineLevel="0" collapsed="false">
      <c r="A74" s="38" t="s">
        <v>214</v>
      </c>
      <c r="B74" s="39" t="s">
        <v>215</v>
      </c>
      <c r="C74" s="40" t="s">
        <v>216</v>
      </c>
      <c r="D74" s="56" t="s">
        <v>217</v>
      </c>
      <c r="E74" s="42" t="s">
        <v>42</v>
      </c>
      <c r="F74" s="57" t="n">
        <f aca="false">14.8+51.2</f>
        <v>66</v>
      </c>
      <c r="G74" s="44" t="n">
        <v>66.86</v>
      </c>
      <c r="H74" s="44" t="n">
        <v>0</v>
      </c>
      <c r="I74" s="45" t="n">
        <f aca="false">G74+H74</f>
        <v>66.86</v>
      </c>
      <c r="J74" s="46" t="n">
        <f aca="false">G74*F74</f>
        <v>4412.76</v>
      </c>
      <c r="K74" s="46" t="n">
        <f aca="false">H74*F74</f>
        <v>0</v>
      </c>
      <c r="L74" s="46" t="n">
        <f aca="false">J74+K74</f>
        <v>4412.76</v>
      </c>
      <c r="M74" s="47" t="n">
        <f aca="false">L74*(1+$M$3)</f>
        <v>5560.960152</v>
      </c>
      <c r="N74" s="48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</row>
    <row r="75" customFormat="false" ht="79.1" hidden="false" customHeight="false" outlineLevel="0" collapsed="false">
      <c r="A75" s="38" t="s">
        <v>218</v>
      </c>
      <c r="B75" s="39" t="s">
        <v>219</v>
      </c>
      <c r="C75" s="40" t="s">
        <v>220</v>
      </c>
      <c r="D75" s="56" t="s">
        <v>221</v>
      </c>
      <c r="E75" s="42" t="s">
        <v>37</v>
      </c>
      <c r="F75" s="57" t="n">
        <v>37.45</v>
      </c>
      <c r="G75" s="44" t="n">
        <v>41.19</v>
      </c>
      <c r="H75" s="44" t="n">
        <v>6.23</v>
      </c>
      <c r="I75" s="45" t="n">
        <f aca="false">G75+H75</f>
        <v>47.42</v>
      </c>
      <c r="J75" s="46" t="n">
        <f aca="false">G75*F75</f>
        <v>1542.5655</v>
      </c>
      <c r="K75" s="46" t="n">
        <f aca="false">H75*F75</f>
        <v>233.3135</v>
      </c>
      <c r="L75" s="46" t="n">
        <f aca="false">J75+K75</f>
        <v>1775.879</v>
      </c>
      <c r="M75" s="47" t="n">
        <f aca="false">L75*(1+$M$3)</f>
        <v>2237.9627158</v>
      </c>
      <c r="N75" s="48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</row>
    <row r="76" customFormat="false" ht="30.55" hidden="false" customHeight="false" outlineLevel="0" collapsed="false">
      <c r="A76" s="38" t="s">
        <v>222</v>
      </c>
      <c r="B76" s="39" t="s">
        <v>223</v>
      </c>
      <c r="C76" s="40" t="s">
        <v>169</v>
      </c>
      <c r="D76" s="56" t="s">
        <v>170</v>
      </c>
      <c r="E76" s="42" t="s">
        <v>37</v>
      </c>
      <c r="F76" s="57" t="n">
        <f aca="false">37.45*1.1</f>
        <v>41.195</v>
      </c>
      <c r="G76" s="44" t="n">
        <v>59.06</v>
      </c>
      <c r="H76" s="44" t="n">
        <v>3.57</v>
      </c>
      <c r="I76" s="45" t="n">
        <f aca="false">G76+H76</f>
        <v>62.63</v>
      </c>
      <c r="J76" s="46" t="n">
        <f aca="false">G76*F76</f>
        <v>2432.9767</v>
      </c>
      <c r="K76" s="46" t="n">
        <f aca="false">H76*F76</f>
        <v>147.06615</v>
      </c>
      <c r="L76" s="46" t="n">
        <f aca="false">J76+K76</f>
        <v>2580.04285</v>
      </c>
      <c r="M76" s="47" t="n">
        <f aca="false">L76*(1+$M$3)</f>
        <v>3251.36999957</v>
      </c>
      <c r="N76" s="48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</row>
    <row r="77" customFormat="false" ht="40.25" hidden="false" customHeight="false" outlineLevel="0" collapsed="false">
      <c r="A77" s="38" t="s">
        <v>224</v>
      </c>
      <c r="B77" s="39" t="s">
        <v>225</v>
      </c>
      <c r="C77" s="40" t="s">
        <v>226</v>
      </c>
      <c r="D77" s="56" t="s">
        <v>227</v>
      </c>
      <c r="E77" s="42" t="s">
        <v>37</v>
      </c>
      <c r="F77" s="57" t="n">
        <f aca="false">F75+10.4</f>
        <v>47.85</v>
      </c>
      <c r="G77" s="44" t="n">
        <v>9.93</v>
      </c>
      <c r="H77" s="44" t="n">
        <v>1.42</v>
      </c>
      <c r="I77" s="45" t="n">
        <f aca="false">G77+H77</f>
        <v>11.35</v>
      </c>
      <c r="J77" s="46" t="n">
        <f aca="false">G77*F77</f>
        <v>475.1505</v>
      </c>
      <c r="K77" s="46" t="n">
        <f aca="false">H77*F77</f>
        <v>67.947</v>
      </c>
      <c r="L77" s="46" t="n">
        <f aca="false">J77+K77</f>
        <v>543.0975</v>
      </c>
      <c r="M77" s="47" t="n">
        <f aca="false">L77*(1+$M$3)</f>
        <v>684.4114695</v>
      </c>
      <c r="N77" s="48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</row>
    <row r="78" customFormat="false" ht="30.55" hidden="false" customHeight="false" outlineLevel="0" collapsed="false">
      <c r="A78" s="38" t="s">
        <v>228</v>
      </c>
      <c r="B78" s="39" t="s">
        <v>229</v>
      </c>
      <c r="C78" s="40" t="s">
        <v>230</v>
      </c>
      <c r="D78" s="56" t="s">
        <v>231</v>
      </c>
      <c r="E78" s="42" t="s">
        <v>42</v>
      </c>
      <c r="F78" s="57" t="n">
        <v>8.4</v>
      </c>
      <c r="G78" s="44" t="n">
        <v>23.81</v>
      </c>
      <c r="H78" s="44" t="n">
        <v>0.74</v>
      </c>
      <c r="I78" s="45" t="n">
        <f aca="false">G78+H78</f>
        <v>24.55</v>
      </c>
      <c r="J78" s="46" t="n">
        <f aca="false">G78*F78</f>
        <v>200.004</v>
      </c>
      <c r="K78" s="46" t="n">
        <f aca="false">H78*F78</f>
        <v>6.216</v>
      </c>
      <c r="L78" s="46" t="n">
        <f aca="false">J78+K78</f>
        <v>206.22</v>
      </c>
      <c r="M78" s="47" t="n">
        <f aca="false">L78*(1+$M$3)</f>
        <v>259.878444</v>
      </c>
      <c r="N78" s="48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</row>
    <row r="79" customFormat="false" ht="12.8" hidden="false" customHeight="false" outlineLevel="0" collapsed="false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8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</row>
    <row r="80" customFormat="false" ht="12.8" hidden="false" customHeight="true" outlineLevel="0" collapsed="false">
      <c r="A80" s="50" t="s">
        <v>232</v>
      </c>
      <c r="B80" s="92" t="s">
        <v>233</v>
      </c>
      <c r="C80" s="92"/>
      <c r="D80" s="92"/>
      <c r="E80" s="82"/>
      <c r="F80" s="83"/>
      <c r="G80" s="82"/>
      <c r="H80" s="82"/>
      <c r="I80" s="82"/>
      <c r="J80" s="35" t="n">
        <f aca="false">SUM(J81:J85)</f>
        <v>26036.6795</v>
      </c>
      <c r="K80" s="35" t="n">
        <f aca="false">SUM(K81:K85)</f>
        <v>5909.7475</v>
      </c>
      <c r="L80" s="35" t="n">
        <f aca="false">SUM(L81:L85)</f>
        <v>31946.427</v>
      </c>
      <c r="M80" s="35" t="n">
        <f aca="false">SUM(M81:M85)</f>
        <v>40258.8873054</v>
      </c>
      <c r="N80" s="36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</row>
    <row r="81" customFormat="false" ht="49.95" hidden="false" customHeight="false" outlineLevel="0" collapsed="false">
      <c r="A81" s="38" t="s">
        <v>234</v>
      </c>
      <c r="B81" s="39" t="s">
        <v>235</v>
      </c>
      <c r="C81" s="40" t="s">
        <v>236</v>
      </c>
      <c r="D81" s="56" t="s">
        <v>237</v>
      </c>
      <c r="E81" s="42" t="s">
        <v>37</v>
      </c>
      <c r="F81" s="43" t="n">
        <v>109</v>
      </c>
      <c r="G81" s="44" t="n">
        <v>53.85</v>
      </c>
      <c r="H81" s="44" t="n">
        <v>27.45</v>
      </c>
      <c r="I81" s="45" t="n">
        <f aca="false">G81+H81</f>
        <v>81.3</v>
      </c>
      <c r="J81" s="46" t="n">
        <f aca="false">G81*F81</f>
        <v>5869.65</v>
      </c>
      <c r="K81" s="46" t="n">
        <f aca="false">H81*F81</f>
        <v>2992.05</v>
      </c>
      <c r="L81" s="46" t="n">
        <f aca="false">J81+K81</f>
        <v>8861.7</v>
      </c>
      <c r="M81" s="47" t="n">
        <f aca="false">L81*(1+$M$3)</f>
        <v>11167.51434</v>
      </c>
      <c r="N81" s="48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</row>
    <row r="82" customFormat="false" ht="49.95" hidden="false" customHeight="false" outlineLevel="0" collapsed="false">
      <c r="A82" s="38" t="s">
        <v>234</v>
      </c>
      <c r="B82" s="39" t="s">
        <v>238</v>
      </c>
      <c r="C82" s="40" t="s">
        <v>236</v>
      </c>
      <c r="D82" s="56" t="s">
        <v>237</v>
      </c>
      <c r="E82" s="42" t="s">
        <v>37</v>
      </c>
      <c r="F82" s="43" t="n">
        <f aca="false">7*1.7*2+2.25*1.7*2+7*1.7</f>
        <v>43.35</v>
      </c>
      <c r="G82" s="44" t="n">
        <v>53.85</v>
      </c>
      <c r="H82" s="44" t="n">
        <v>27.45</v>
      </c>
      <c r="I82" s="45" t="n">
        <f aca="false">G82+H82</f>
        <v>81.3</v>
      </c>
      <c r="J82" s="46" t="n">
        <f aca="false">G82*F82</f>
        <v>2334.3975</v>
      </c>
      <c r="K82" s="46" t="n">
        <f aca="false">H82*F82</f>
        <v>1189.9575</v>
      </c>
      <c r="L82" s="46" t="n">
        <f aca="false">J82+K82</f>
        <v>3524.355</v>
      </c>
      <c r="M82" s="47" t="n">
        <f aca="false">L82*(1+$M$3)</f>
        <v>4441.392171</v>
      </c>
      <c r="N82" s="48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</row>
    <row r="83" customFormat="false" ht="20.85" hidden="false" customHeight="false" outlineLevel="0" collapsed="false">
      <c r="A83" s="38" t="s">
        <v>239</v>
      </c>
      <c r="B83" s="93" t="s">
        <v>240</v>
      </c>
      <c r="C83" s="76" t="s">
        <v>241</v>
      </c>
      <c r="D83" s="77" t="s">
        <v>242</v>
      </c>
      <c r="E83" s="78" t="s">
        <v>42</v>
      </c>
      <c r="F83" s="43" t="n">
        <v>13.6</v>
      </c>
      <c r="G83" s="94" t="n">
        <v>21.97</v>
      </c>
      <c r="H83" s="94" t="n">
        <v>5.91</v>
      </c>
      <c r="I83" s="45" t="n">
        <f aca="false">G83+H83</f>
        <v>27.88</v>
      </c>
      <c r="J83" s="46" t="n">
        <f aca="false">G83*F83</f>
        <v>298.792</v>
      </c>
      <c r="K83" s="46" t="n">
        <f aca="false">H83*F83</f>
        <v>80.376</v>
      </c>
      <c r="L83" s="46" t="n">
        <f aca="false">J83+K83</f>
        <v>379.168</v>
      </c>
      <c r="M83" s="47" t="n">
        <f aca="false">L83*(1+$M$3)</f>
        <v>477.8275136</v>
      </c>
      <c r="N83" s="48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</row>
    <row r="84" customFormat="false" ht="20.85" hidden="false" customHeight="false" outlineLevel="0" collapsed="false">
      <c r="A84" s="38" t="s">
        <v>243</v>
      </c>
      <c r="B84" s="93" t="s">
        <v>244</v>
      </c>
      <c r="C84" s="76" t="s">
        <v>245</v>
      </c>
      <c r="D84" s="77" t="s">
        <v>246</v>
      </c>
      <c r="E84" s="78" t="s">
        <v>42</v>
      </c>
      <c r="F84" s="43" t="n">
        <v>8.4</v>
      </c>
      <c r="G84" s="94" t="n">
        <v>21.45</v>
      </c>
      <c r="H84" s="94" t="n">
        <v>5.66</v>
      </c>
      <c r="I84" s="45" t="n">
        <f aca="false">G84+H84</f>
        <v>27.11</v>
      </c>
      <c r="J84" s="46" t="n">
        <f aca="false">G84*F84</f>
        <v>180.18</v>
      </c>
      <c r="K84" s="46" t="n">
        <f aca="false">H84*F84</f>
        <v>47.544</v>
      </c>
      <c r="L84" s="46" t="n">
        <f aca="false">J84+K84</f>
        <v>227.724</v>
      </c>
      <c r="M84" s="47" t="n">
        <f aca="false">L84*(1+$M$3)</f>
        <v>286.9777848</v>
      </c>
      <c r="N84" s="48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</row>
    <row r="85" customFormat="false" ht="40.25" hidden="false" customHeight="false" outlineLevel="0" collapsed="false">
      <c r="A85" s="38" t="s">
        <v>243</v>
      </c>
      <c r="B85" s="93" t="s">
        <v>247</v>
      </c>
      <c r="C85" s="76" t="s">
        <v>248</v>
      </c>
      <c r="D85" s="77" t="s">
        <v>249</v>
      </c>
      <c r="E85" s="78" t="s">
        <v>37</v>
      </c>
      <c r="F85" s="43" t="n">
        <v>20.5</v>
      </c>
      <c r="G85" s="94" t="n">
        <v>846.52</v>
      </c>
      <c r="H85" s="94" t="n">
        <v>78.04</v>
      </c>
      <c r="I85" s="45" t="n">
        <f aca="false">G85+H85</f>
        <v>924.56</v>
      </c>
      <c r="J85" s="46" t="n">
        <f aca="false">G85*F85</f>
        <v>17353.66</v>
      </c>
      <c r="K85" s="46" t="n">
        <f aca="false">H85*F85</f>
        <v>1599.82</v>
      </c>
      <c r="L85" s="46" t="n">
        <f aca="false">J85+K85</f>
        <v>18953.48</v>
      </c>
      <c r="M85" s="47" t="n">
        <f aca="false">L85*(1+$M$3)</f>
        <v>23885.175496</v>
      </c>
      <c r="N85" s="48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</row>
    <row r="86" customFormat="false" ht="12.8" hidden="false" customHeight="false" outlineLevel="0" collapsed="false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8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</row>
    <row r="87" customFormat="false" ht="12.8" hidden="false" customHeight="true" outlineLevel="0" collapsed="false">
      <c r="A87" s="50" t="s">
        <v>250</v>
      </c>
      <c r="B87" s="81" t="s">
        <v>251</v>
      </c>
      <c r="C87" s="81"/>
      <c r="D87" s="81"/>
      <c r="E87" s="82"/>
      <c r="F87" s="83"/>
      <c r="G87" s="82"/>
      <c r="H87" s="82"/>
      <c r="I87" s="82"/>
      <c r="J87" s="35" t="n">
        <f aca="false">SUM(J88:J126)</f>
        <v>9311.0024</v>
      </c>
      <c r="K87" s="35" t="n">
        <f aca="false">SUM(K88:K126)</f>
        <v>5602.1319</v>
      </c>
      <c r="L87" s="35" t="n">
        <f aca="false">SUM(L88:L126)</f>
        <v>14913.1343</v>
      </c>
      <c r="M87" s="35" t="n">
        <f aca="false">SUM(M88:M126)</f>
        <v>18793.53184486</v>
      </c>
      <c r="N87" s="36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</row>
    <row r="88" customFormat="false" ht="12.8" hidden="false" customHeight="true" outlineLevel="0" collapsed="false">
      <c r="A88" s="84" t="s">
        <v>252</v>
      </c>
      <c r="B88" s="95" t="s">
        <v>253</v>
      </c>
      <c r="C88" s="95"/>
      <c r="D88" s="95"/>
      <c r="E88" s="96"/>
      <c r="F88" s="97"/>
      <c r="G88" s="98"/>
      <c r="H88" s="98"/>
      <c r="I88" s="99"/>
      <c r="J88" s="88"/>
      <c r="K88" s="88"/>
      <c r="L88" s="88"/>
      <c r="M88" s="8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</row>
    <row r="89" customFormat="false" ht="40.25" hidden="false" customHeight="false" outlineLevel="0" collapsed="false">
      <c r="A89" s="38" t="s">
        <v>254</v>
      </c>
      <c r="B89" s="39" t="s">
        <v>255</v>
      </c>
      <c r="C89" s="40" t="s">
        <v>256</v>
      </c>
      <c r="D89" s="56" t="s">
        <v>257</v>
      </c>
      <c r="E89" s="42" t="s">
        <v>16</v>
      </c>
      <c r="F89" s="57" t="n">
        <v>2</v>
      </c>
      <c r="G89" s="44" t="n">
        <v>110.78</v>
      </c>
      <c r="H89" s="44" t="n">
        <v>84.45</v>
      </c>
      <c r="I89" s="45" t="n">
        <f aca="false">G89+H89</f>
        <v>195.23</v>
      </c>
      <c r="J89" s="46" t="n">
        <f aca="false">G89*F89</f>
        <v>221.56</v>
      </c>
      <c r="K89" s="46" t="n">
        <f aca="false">H89*F89</f>
        <v>168.9</v>
      </c>
      <c r="L89" s="46" t="n">
        <f aca="false">J89+K89</f>
        <v>390.46</v>
      </c>
      <c r="M89" s="47" t="n">
        <f aca="false">L89*(1+$M$3)</f>
        <v>492.057692</v>
      </c>
      <c r="N89" s="48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</row>
    <row r="90" customFormat="false" ht="40.25" hidden="false" customHeight="false" outlineLevel="0" collapsed="false">
      <c r="A90" s="38" t="s">
        <v>258</v>
      </c>
      <c r="B90" s="39" t="s">
        <v>195</v>
      </c>
      <c r="C90" s="40" t="s">
        <v>259</v>
      </c>
      <c r="D90" s="56" t="s">
        <v>260</v>
      </c>
      <c r="E90" s="42" t="s">
        <v>16</v>
      </c>
      <c r="F90" s="57" t="n">
        <v>4</v>
      </c>
      <c r="G90" s="44" t="n">
        <v>21.52</v>
      </c>
      <c r="H90" s="44" t="n">
        <v>7.67</v>
      </c>
      <c r="I90" s="45" t="n">
        <f aca="false">G90+H90</f>
        <v>29.19</v>
      </c>
      <c r="J90" s="46" t="n">
        <f aca="false">G90*F90</f>
        <v>86.08</v>
      </c>
      <c r="K90" s="46" t="n">
        <f aca="false">H90*F90</f>
        <v>30.68</v>
      </c>
      <c r="L90" s="46" t="n">
        <f aca="false">J90+K90</f>
        <v>116.76</v>
      </c>
      <c r="M90" s="47" t="n">
        <f aca="false">L90*(1+$M$3)</f>
        <v>147.140952</v>
      </c>
      <c r="N90" s="48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</row>
    <row r="91" customFormat="false" ht="40.25" hidden="false" customHeight="false" outlineLevel="0" collapsed="false">
      <c r="A91" s="38" t="s">
        <v>261</v>
      </c>
      <c r="B91" s="39" t="s">
        <v>195</v>
      </c>
      <c r="C91" s="40" t="s">
        <v>262</v>
      </c>
      <c r="D91" s="56" t="s">
        <v>263</v>
      </c>
      <c r="E91" s="42" t="s">
        <v>16</v>
      </c>
      <c r="F91" s="57" t="n">
        <v>1</v>
      </c>
      <c r="G91" s="44" t="n">
        <v>17.67</v>
      </c>
      <c r="H91" s="44" t="n">
        <v>6.57</v>
      </c>
      <c r="I91" s="45" t="n">
        <f aca="false">G91+H91</f>
        <v>24.24</v>
      </c>
      <c r="J91" s="46" t="n">
        <f aca="false">G91*F91</f>
        <v>17.67</v>
      </c>
      <c r="K91" s="46" t="n">
        <f aca="false">H91*F91</f>
        <v>6.57</v>
      </c>
      <c r="L91" s="46" t="n">
        <f aca="false">J91+K91</f>
        <v>24.24</v>
      </c>
      <c r="M91" s="47" t="n">
        <f aca="false">L91*(1+$M$3)</f>
        <v>30.547248</v>
      </c>
      <c r="N91" s="48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</row>
    <row r="92" customFormat="false" ht="40.25" hidden="false" customHeight="false" outlineLevel="0" collapsed="false">
      <c r="A92" s="38" t="s">
        <v>264</v>
      </c>
      <c r="B92" s="39" t="s">
        <v>195</v>
      </c>
      <c r="C92" s="40" t="s">
        <v>265</v>
      </c>
      <c r="D92" s="56" t="s">
        <v>266</v>
      </c>
      <c r="E92" s="42" t="s">
        <v>16</v>
      </c>
      <c r="F92" s="57" t="n">
        <v>8</v>
      </c>
      <c r="G92" s="44" t="n">
        <v>6.55</v>
      </c>
      <c r="H92" s="44" t="n">
        <v>5.06</v>
      </c>
      <c r="I92" s="45" t="n">
        <f aca="false">G92+H92</f>
        <v>11.61</v>
      </c>
      <c r="J92" s="46" t="n">
        <f aca="false">G92*F92</f>
        <v>52.4</v>
      </c>
      <c r="K92" s="46" t="n">
        <f aca="false">H92*F92</f>
        <v>40.48</v>
      </c>
      <c r="L92" s="46" t="n">
        <f aca="false">J92+K92</f>
        <v>92.88</v>
      </c>
      <c r="M92" s="47" t="n">
        <f aca="false">L92*(1+$M$3)</f>
        <v>117.047376</v>
      </c>
      <c r="N92" s="48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</row>
    <row r="93" customFormat="false" ht="40.25" hidden="false" customHeight="false" outlineLevel="0" collapsed="false">
      <c r="A93" s="38" t="s">
        <v>267</v>
      </c>
      <c r="B93" s="39" t="s">
        <v>195</v>
      </c>
      <c r="C93" s="40" t="s">
        <v>268</v>
      </c>
      <c r="D93" s="56" t="s">
        <v>269</v>
      </c>
      <c r="E93" s="42" t="s">
        <v>16</v>
      </c>
      <c r="F93" s="57" t="n">
        <v>9</v>
      </c>
      <c r="G93" s="44" t="n">
        <v>20.62</v>
      </c>
      <c r="H93" s="44" t="n">
        <v>7.67</v>
      </c>
      <c r="I93" s="45" t="n">
        <f aca="false">G93+H93</f>
        <v>28.29</v>
      </c>
      <c r="J93" s="46" t="n">
        <f aca="false">G93*F93</f>
        <v>185.58</v>
      </c>
      <c r="K93" s="46" t="n">
        <f aca="false">H93*F93</f>
        <v>69.03</v>
      </c>
      <c r="L93" s="46" t="n">
        <f aca="false">J93+K93</f>
        <v>254.61</v>
      </c>
      <c r="M93" s="47" t="n">
        <f aca="false">L93*(1+$M$3)</f>
        <v>320.859522</v>
      </c>
      <c r="N93" s="48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</row>
    <row r="94" customFormat="false" ht="40.25" hidden="false" customHeight="false" outlineLevel="0" collapsed="false">
      <c r="A94" s="38" t="s">
        <v>270</v>
      </c>
      <c r="B94" s="39" t="s">
        <v>195</v>
      </c>
      <c r="C94" s="40" t="s">
        <v>271</v>
      </c>
      <c r="D94" s="56" t="s">
        <v>272</v>
      </c>
      <c r="E94" s="42" t="s">
        <v>16</v>
      </c>
      <c r="F94" s="57" t="n">
        <v>4</v>
      </c>
      <c r="G94" s="44" t="n">
        <v>16.61</v>
      </c>
      <c r="H94" s="44" t="n">
        <v>6.57</v>
      </c>
      <c r="I94" s="45" t="n">
        <f aca="false">G94+H94</f>
        <v>23.18</v>
      </c>
      <c r="J94" s="46" t="n">
        <f aca="false">G94*F94</f>
        <v>66.44</v>
      </c>
      <c r="K94" s="46" t="n">
        <f aca="false">H94*F94</f>
        <v>26.28</v>
      </c>
      <c r="L94" s="46" t="n">
        <f aca="false">J94+K94</f>
        <v>92.72</v>
      </c>
      <c r="M94" s="47" t="n">
        <f aca="false">L94*(1+$M$3)</f>
        <v>116.845744</v>
      </c>
      <c r="N94" s="48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</row>
    <row r="95" customFormat="false" ht="40.25" hidden="false" customHeight="false" outlineLevel="0" collapsed="false">
      <c r="A95" s="38" t="s">
        <v>273</v>
      </c>
      <c r="B95" s="39" t="s">
        <v>195</v>
      </c>
      <c r="C95" s="40" t="s">
        <v>274</v>
      </c>
      <c r="D95" s="56" t="s">
        <v>275</v>
      </c>
      <c r="E95" s="42" t="s">
        <v>16</v>
      </c>
      <c r="F95" s="57" t="n">
        <f aca="false">10+10</f>
        <v>20</v>
      </c>
      <c r="G95" s="44" t="n">
        <v>6.3</v>
      </c>
      <c r="H95" s="44" t="n">
        <v>5.06</v>
      </c>
      <c r="I95" s="45" t="n">
        <f aca="false">G95+H95</f>
        <v>11.36</v>
      </c>
      <c r="J95" s="46" t="n">
        <f aca="false">G95*F95</f>
        <v>126</v>
      </c>
      <c r="K95" s="46" t="n">
        <f aca="false">H95*F95</f>
        <v>101.2</v>
      </c>
      <c r="L95" s="46" t="n">
        <f aca="false">J95+K95</f>
        <v>227.2</v>
      </c>
      <c r="M95" s="47" t="n">
        <f aca="false">L95*(1+$M$3)</f>
        <v>286.31744</v>
      </c>
      <c r="N95" s="48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</row>
    <row r="96" customFormat="false" ht="20.85" hidden="false" customHeight="false" outlineLevel="0" collapsed="false">
      <c r="A96" s="38" t="s">
        <v>276</v>
      </c>
      <c r="B96" s="39" t="s">
        <v>195</v>
      </c>
      <c r="C96" s="40" t="s">
        <v>277</v>
      </c>
      <c r="D96" s="56" t="s">
        <v>278</v>
      </c>
      <c r="E96" s="42" t="s">
        <v>16</v>
      </c>
      <c r="F96" s="57" t="n">
        <v>2</v>
      </c>
      <c r="G96" s="44" t="n">
        <v>31.5</v>
      </c>
      <c r="H96" s="44" t="n">
        <v>15.7</v>
      </c>
      <c r="I96" s="45" t="n">
        <f aca="false">G96+H96</f>
        <v>47.2</v>
      </c>
      <c r="J96" s="46" t="n">
        <f aca="false">G96*F96</f>
        <v>63</v>
      </c>
      <c r="K96" s="46" t="n">
        <f aca="false">H96*F96</f>
        <v>31.4</v>
      </c>
      <c r="L96" s="46" t="n">
        <f aca="false">J96+K96</f>
        <v>94.4</v>
      </c>
      <c r="M96" s="47" t="n">
        <f aca="false">L96*(1+$M$3)</f>
        <v>118.96288</v>
      </c>
      <c r="N96" s="48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</row>
    <row r="97" customFormat="false" ht="40.25" hidden="false" customHeight="false" outlineLevel="0" collapsed="false">
      <c r="A97" s="38" t="s">
        <v>279</v>
      </c>
      <c r="B97" s="39" t="s">
        <v>195</v>
      </c>
      <c r="C97" s="40" t="s">
        <v>280</v>
      </c>
      <c r="D97" s="56" t="s">
        <v>281</v>
      </c>
      <c r="E97" s="42" t="s">
        <v>16</v>
      </c>
      <c r="F97" s="57" t="n">
        <v>2</v>
      </c>
      <c r="G97" s="44" t="n">
        <v>9.8</v>
      </c>
      <c r="H97" s="44" t="n">
        <v>6.75</v>
      </c>
      <c r="I97" s="45" t="n">
        <f aca="false">G97+H97</f>
        <v>16.55</v>
      </c>
      <c r="J97" s="74" t="n">
        <f aca="false">G97*F97</f>
        <v>19.6</v>
      </c>
      <c r="K97" s="74" t="n">
        <f aca="false">H97*F97</f>
        <v>13.5</v>
      </c>
      <c r="L97" s="74" t="n">
        <f aca="false">J97+K97</f>
        <v>33.1</v>
      </c>
      <c r="M97" s="75" t="n">
        <f aca="false">L97*(1+$M$3)</f>
        <v>41.71262</v>
      </c>
      <c r="N97" s="2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customFormat="false" ht="40.25" hidden="false" customHeight="false" outlineLevel="0" collapsed="false">
      <c r="A98" s="38" t="s">
        <v>282</v>
      </c>
      <c r="B98" s="39" t="s">
        <v>195</v>
      </c>
      <c r="C98" s="40" t="s">
        <v>283</v>
      </c>
      <c r="D98" s="56" t="s">
        <v>284</v>
      </c>
      <c r="E98" s="42" t="s">
        <v>16</v>
      </c>
      <c r="F98" s="57" t="n">
        <v>7</v>
      </c>
      <c r="G98" s="44" t="n">
        <v>14.43</v>
      </c>
      <c r="H98" s="44" t="n">
        <v>5.11</v>
      </c>
      <c r="I98" s="45" t="n">
        <f aca="false">G98+H98</f>
        <v>19.54</v>
      </c>
      <c r="J98" s="46" t="n">
        <f aca="false">G98*F98</f>
        <v>101.01</v>
      </c>
      <c r="K98" s="46" t="n">
        <f aca="false">H98*F98</f>
        <v>35.77</v>
      </c>
      <c r="L98" s="46" t="n">
        <f aca="false">J98+K98</f>
        <v>136.78</v>
      </c>
      <c r="M98" s="47" t="n">
        <f aca="false">L98*(1+$M$3)</f>
        <v>172.370156</v>
      </c>
      <c r="N98" s="48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</row>
    <row r="99" customFormat="false" ht="40.25" hidden="false" customHeight="false" outlineLevel="0" collapsed="false">
      <c r="A99" s="38" t="s">
        <v>285</v>
      </c>
      <c r="B99" s="39" t="s">
        <v>286</v>
      </c>
      <c r="C99" s="40" t="s">
        <v>287</v>
      </c>
      <c r="D99" s="56" t="s">
        <v>288</v>
      </c>
      <c r="E99" s="42" t="s">
        <v>16</v>
      </c>
      <c r="F99" s="57" t="n">
        <v>3</v>
      </c>
      <c r="G99" s="44" t="n">
        <v>12.6</v>
      </c>
      <c r="H99" s="44" t="n">
        <v>4.38</v>
      </c>
      <c r="I99" s="45" t="n">
        <f aca="false">G99+H99</f>
        <v>16.98</v>
      </c>
      <c r="J99" s="46" t="n">
        <f aca="false">G99*F99</f>
        <v>37.8</v>
      </c>
      <c r="K99" s="46" t="n">
        <f aca="false">H99*F99</f>
        <v>13.14</v>
      </c>
      <c r="L99" s="46" t="n">
        <f aca="false">J99+K99</f>
        <v>50.94</v>
      </c>
      <c r="M99" s="47" t="n">
        <f aca="false">L99*(1+$M$3)</f>
        <v>64.194588</v>
      </c>
      <c r="N99" s="48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</row>
    <row r="100" customFormat="false" ht="40.25" hidden="false" customHeight="false" outlineLevel="0" collapsed="false">
      <c r="A100" s="38" t="s">
        <v>289</v>
      </c>
      <c r="B100" s="39" t="s">
        <v>286</v>
      </c>
      <c r="C100" s="40" t="s">
        <v>290</v>
      </c>
      <c r="D100" s="56" t="s">
        <v>291</v>
      </c>
      <c r="E100" s="42" t="s">
        <v>42</v>
      </c>
      <c r="F100" s="57" t="n">
        <v>12.97</v>
      </c>
      <c r="G100" s="44" t="n">
        <v>23.98</v>
      </c>
      <c r="H100" s="44" t="n">
        <v>17.71</v>
      </c>
      <c r="I100" s="45" t="n">
        <f aca="false">G100+H100</f>
        <v>41.69</v>
      </c>
      <c r="J100" s="46" t="n">
        <f aca="false">G100*F100</f>
        <v>311.0206</v>
      </c>
      <c r="K100" s="46" t="n">
        <f aca="false">H100*F100</f>
        <v>229.6987</v>
      </c>
      <c r="L100" s="46" t="n">
        <f aca="false">J100+K100</f>
        <v>540.7193</v>
      </c>
      <c r="M100" s="47" t="n">
        <f aca="false">L100*(1+$M$3)</f>
        <v>681.41446186</v>
      </c>
      <c r="N100" s="48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</row>
    <row r="101" customFormat="false" ht="40.25" hidden="false" customHeight="false" outlineLevel="0" collapsed="false">
      <c r="A101" s="38" t="s">
        <v>292</v>
      </c>
      <c r="B101" s="39" t="s">
        <v>286</v>
      </c>
      <c r="C101" s="40" t="s">
        <v>293</v>
      </c>
      <c r="D101" s="56" t="s">
        <v>294</v>
      </c>
      <c r="E101" s="42" t="s">
        <v>42</v>
      </c>
      <c r="F101" s="57" t="n">
        <v>5.67</v>
      </c>
      <c r="G101" s="44" t="n">
        <v>22.1</v>
      </c>
      <c r="H101" s="44" t="n">
        <v>15.2</v>
      </c>
      <c r="I101" s="45" t="n">
        <f aca="false">G101+H101</f>
        <v>37.3</v>
      </c>
      <c r="J101" s="46" t="n">
        <f aca="false">G101*F101</f>
        <v>125.307</v>
      </c>
      <c r="K101" s="46" t="n">
        <f aca="false">H101*F101</f>
        <v>86.184</v>
      </c>
      <c r="L101" s="46" t="n">
        <f aca="false">J101+K101</f>
        <v>211.491</v>
      </c>
      <c r="M101" s="47" t="n">
        <f aca="false">L101*(1+$M$3)</f>
        <v>266.5209582</v>
      </c>
      <c r="N101" s="48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</row>
    <row r="102" customFormat="false" ht="40.25" hidden="false" customHeight="false" outlineLevel="0" collapsed="false">
      <c r="A102" s="38" t="s">
        <v>295</v>
      </c>
      <c r="B102" s="39" t="s">
        <v>286</v>
      </c>
      <c r="C102" s="40" t="s">
        <v>296</v>
      </c>
      <c r="D102" s="56" t="s">
        <v>297</v>
      </c>
      <c r="E102" s="42" t="s">
        <v>42</v>
      </c>
      <c r="F102" s="57" t="n">
        <v>1.14</v>
      </c>
      <c r="G102" s="44" t="n">
        <v>17.26</v>
      </c>
      <c r="H102" s="44" t="n">
        <v>12.69</v>
      </c>
      <c r="I102" s="45" t="n">
        <f aca="false">G102+H102</f>
        <v>29.95</v>
      </c>
      <c r="J102" s="46" t="n">
        <f aca="false">G102*F102</f>
        <v>19.6764</v>
      </c>
      <c r="K102" s="46" t="n">
        <f aca="false">H102*F102</f>
        <v>14.4666</v>
      </c>
      <c r="L102" s="46" t="n">
        <f aca="false">J102+K102</f>
        <v>34.143</v>
      </c>
      <c r="M102" s="47" t="n">
        <f aca="false">L102*(1+$M$3)</f>
        <v>43.0270086</v>
      </c>
      <c r="N102" s="48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</row>
    <row r="103" customFormat="false" ht="40.25" hidden="false" customHeight="false" outlineLevel="0" collapsed="false">
      <c r="A103" s="38" t="s">
        <v>298</v>
      </c>
      <c r="B103" s="39" t="s">
        <v>286</v>
      </c>
      <c r="C103" s="40" t="s">
        <v>299</v>
      </c>
      <c r="D103" s="56" t="s">
        <v>300</v>
      </c>
      <c r="E103" s="42" t="s">
        <v>42</v>
      </c>
      <c r="F103" s="57" t="n">
        <v>19.96</v>
      </c>
      <c r="G103" s="44" t="n">
        <v>12.02</v>
      </c>
      <c r="H103" s="44" t="n">
        <v>11.67</v>
      </c>
      <c r="I103" s="45" t="n">
        <f aca="false">G103+H103</f>
        <v>23.69</v>
      </c>
      <c r="J103" s="46" t="n">
        <f aca="false">G103*F103</f>
        <v>239.9192</v>
      </c>
      <c r="K103" s="46" t="n">
        <f aca="false">H103*F103</f>
        <v>232.9332</v>
      </c>
      <c r="L103" s="46" t="n">
        <f aca="false">J103+K103</f>
        <v>472.8524</v>
      </c>
      <c r="M103" s="47" t="n">
        <f aca="false">L103*(1+$M$3)</f>
        <v>595.88859448</v>
      </c>
      <c r="N103" s="48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</row>
    <row r="104" customFormat="false" ht="40.25" hidden="false" customHeight="false" outlineLevel="0" collapsed="false">
      <c r="A104" s="38" t="s">
        <v>301</v>
      </c>
      <c r="B104" s="39" t="s">
        <v>302</v>
      </c>
      <c r="C104" s="40" t="s">
        <v>303</v>
      </c>
      <c r="D104" s="56" t="s">
        <v>304</v>
      </c>
      <c r="E104" s="42" t="s">
        <v>16</v>
      </c>
      <c r="F104" s="57" t="n">
        <v>2</v>
      </c>
      <c r="G104" s="44" t="n">
        <v>56.25</v>
      </c>
      <c r="H104" s="44" t="n">
        <v>16.86</v>
      </c>
      <c r="I104" s="45" t="n">
        <f aca="false">G104+H104</f>
        <v>73.11</v>
      </c>
      <c r="J104" s="46" t="n">
        <f aca="false">G104*F104</f>
        <v>112.5</v>
      </c>
      <c r="K104" s="46" t="n">
        <f aca="false">H104*F104</f>
        <v>33.72</v>
      </c>
      <c r="L104" s="46" t="n">
        <f aca="false">J104+K104</f>
        <v>146.22</v>
      </c>
      <c r="M104" s="47" t="n">
        <f aca="false">L104*(1+$M$3)</f>
        <v>184.266444</v>
      </c>
      <c r="N104" s="48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</row>
    <row r="105" customFormat="false" ht="40.25" hidden="false" customHeight="false" outlineLevel="0" collapsed="false">
      <c r="A105" s="38" t="s">
        <v>305</v>
      </c>
      <c r="B105" s="39" t="s">
        <v>302</v>
      </c>
      <c r="C105" s="40" t="s">
        <v>306</v>
      </c>
      <c r="D105" s="56" t="s">
        <v>307</v>
      </c>
      <c r="E105" s="42" t="s">
        <v>16</v>
      </c>
      <c r="F105" s="57" t="n">
        <v>2</v>
      </c>
      <c r="G105" s="44" t="n">
        <v>88.34</v>
      </c>
      <c r="H105" s="44" t="n">
        <v>19.03</v>
      </c>
      <c r="I105" s="45" t="n">
        <f aca="false">G105+H105</f>
        <v>107.37</v>
      </c>
      <c r="J105" s="46" t="n">
        <f aca="false">G105*F105</f>
        <v>176.68</v>
      </c>
      <c r="K105" s="46" t="n">
        <f aca="false">H105*F105</f>
        <v>38.06</v>
      </c>
      <c r="L105" s="46" t="n">
        <f aca="false">J105+K105</f>
        <v>214.74</v>
      </c>
      <c r="M105" s="47" t="n">
        <f aca="false">L105*(1+$M$3)</f>
        <v>270.615348</v>
      </c>
      <c r="N105" s="48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</row>
    <row r="106" customFormat="false" ht="30.55" hidden="false" customHeight="false" outlineLevel="0" collapsed="false">
      <c r="A106" s="38" t="s">
        <v>308</v>
      </c>
      <c r="B106" s="39" t="s">
        <v>309</v>
      </c>
      <c r="C106" s="40" t="s">
        <v>49</v>
      </c>
      <c r="D106" s="56" t="s">
        <v>50</v>
      </c>
      <c r="E106" s="42" t="s">
        <v>51</v>
      </c>
      <c r="F106" s="57" t="n">
        <v>3.6</v>
      </c>
      <c r="G106" s="44" t="n">
        <v>32.89</v>
      </c>
      <c r="H106" s="44" t="n">
        <v>63.35</v>
      </c>
      <c r="I106" s="45" t="n">
        <f aca="false">G106+H106</f>
        <v>96.24</v>
      </c>
      <c r="J106" s="46" t="n">
        <f aca="false">G106*F106</f>
        <v>118.404</v>
      </c>
      <c r="K106" s="46" t="n">
        <f aca="false">H106*F106</f>
        <v>228.06</v>
      </c>
      <c r="L106" s="46" t="n">
        <f aca="false">J106+K106</f>
        <v>346.464</v>
      </c>
      <c r="M106" s="47" t="n">
        <f aca="false">L106*(1+$M$3)</f>
        <v>436.6139328</v>
      </c>
      <c r="N106" s="48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</row>
    <row r="107" customFormat="false" ht="40.25" hidden="false" customHeight="false" outlineLevel="0" collapsed="false">
      <c r="A107" s="38" t="s">
        <v>310</v>
      </c>
      <c r="B107" s="39" t="s">
        <v>311</v>
      </c>
      <c r="C107" s="40" t="s">
        <v>312</v>
      </c>
      <c r="D107" s="56" t="s">
        <v>313</v>
      </c>
      <c r="E107" s="42" t="s">
        <v>16</v>
      </c>
      <c r="F107" s="57" t="n">
        <v>1</v>
      </c>
      <c r="G107" s="44" t="n">
        <v>4071.02</v>
      </c>
      <c r="H107" s="44" t="n">
        <v>2277.97</v>
      </c>
      <c r="I107" s="45" t="n">
        <f aca="false">G107+H107</f>
        <v>6348.99</v>
      </c>
      <c r="J107" s="46" t="n">
        <f aca="false">G107*F107</f>
        <v>4071.02</v>
      </c>
      <c r="K107" s="46" t="n">
        <f aca="false">H107*F107</f>
        <v>2277.97</v>
      </c>
      <c r="L107" s="46" t="n">
        <f aca="false">J107+K107</f>
        <v>6348.99</v>
      </c>
      <c r="M107" s="47" t="n">
        <f aca="false">L107*(1+$M$3)</f>
        <v>8000.997198</v>
      </c>
      <c r="N107" s="48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</row>
    <row r="108" customFormat="false" ht="15" hidden="false" customHeight="true" outlineLevel="0" collapsed="false">
      <c r="A108" s="84" t="s">
        <v>314</v>
      </c>
      <c r="B108" s="95" t="s">
        <v>315</v>
      </c>
      <c r="C108" s="95"/>
      <c r="D108" s="95"/>
      <c r="E108" s="96"/>
      <c r="F108" s="97"/>
      <c r="G108" s="98"/>
      <c r="H108" s="98"/>
      <c r="I108" s="99"/>
      <c r="J108" s="88"/>
      <c r="K108" s="88"/>
      <c r="L108" s="88"/>
      <c r="M108" s="8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</row>
    <row r="109" customFormat="false" ht="30.55" hidden="false" customHeight="false" outlineLevel="0" collapsed="false">
      <c r="A109" s="38" t="s">
        <v>316</v>
      </c>
      <c r="B109" s="39" t="s">
        <v>317</v>
      </c>
      <c r="C109" s="40" t="s">
        <v>318</v>
      </c>
      <c r="D109" s="56" t="s">
        <v>319</v>
      </c>
      <c r="E109" s="42" t="s">
        <v>16</v>
      </c>
      <c r="F109" s="57" t="n">
        <v>1</v>
      </c>
      <c r="G109" s="44" t="n">
        <v>782.78</v>
      </c>
      <c r="H109" s="44" t="n">
        <v>83.71</v>
      </c>
      <c r="I109" s="45" t="n">
        <f aca="false">G109+H109</f>
        <v>866.49</v>
      </c>
      <c r="J109" s="46" t="n">
        <f aca="false">G109*F109</f>
        <v>782.78</v>
      </c>
      <c r="K109" s="46" t="n">
        <f aca="false">H109*F109</f>
        <v>83.71</v>
      </c>
      <c r="L109" s="46" t="n">
        <f aca="false">J109+K109</f>
        <v>866.49</v>
      </c>
      <c r="M109" s="47" t="n">
        <f aca="false">L109*(1+$M$3)</f>
        <v>1091.950698</v>
      </c>
      <c r="N109" s="48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</row>
    <row r="110" customFormat="false" ht="30.55" hidden="false" customHeight="false" outlineLevel="0" collapsed="false">
      <c r="A110" s="38" t="s">
        <v>320</v>
      </c>
      <c r="B110" s="39" t="s">
        <v>321</v>
      </c>
      <c r="C110" s="40" t="s">
        <v>322</v>
      </c>
      <c r="D110" s="56" t="s">
        <v>323</v>
      </c>
      <c r="E110" s="42" t="s">
        <v>16</v>
      </c>
      <c r="F110" s="57" t="n">
        <v>2</v>
      </c>
      <c r="G110" s="44" t="n">
        <v>19.11</v>
      </c>
      <c r="H110" s="44" t="n">
        <v>2.84</v>
      </c>
      <c r="I110" s="45" t="n">
        <f aca="false">G110+H110</f>
        <v>21.95</v>
      </c>
      <c r="J110" s="46" t="n">
        <f aca="false">G110*F110</f>
        <v>38.22</v>
      </c>
      <c r="K110" s="46" t="n">
        <f aca="false">H110*F110</f>
        <v>5.68</v>
      </c>
      <c r="L110" s="46" t="n">
        <f aca="false">J110+K110</f>
        <v>43.9</v>
      </c>
      <c r="M110" s="47" t="n">
        <f aca="false">L110*(1+$M$3)</f>
        <v>55.32278</v>
      </c>
      <c r="N110" s="48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</row>
    <row r="111" customFormat="false" ht="30.55" hidden="false" customHeight="false" outlineLevel="0" collapsed="false">
      <c r="A111" s="38" t="s">
        <v>324</v>
      </c>
      <c r="B111" s="39" t="s">
        <v>286</v>
      </c>
      <c r="C111" s="40" t="s">
        <v>325</v>
      </c>
      <c r="D111" s="56" t="s">
        <v>326</v>
      </c>
      <c r="E111" s="42" t="s">
        <v>42</v>
      </c>
      <c r="F111" s="57" t="n">
        <f aca="false">2.2+3.14+1.96</f>
        <v>7.3</v>
      </c>
      <c r="G111" s="44" t="n">
        <v>8.72</v>
      </c>
      <c r="H111" s="44" t="n">
        <v>13.09</v>
      </c>
      <c r="I111" s="45" t="n">
        <f aca="false">G111+H111</f>
        <v>21.81</v>
      </c>
      <c r="J111" s="46" t="n">
        <f aca="false">G111*F111</f>
        <v>63.656</v>
      </c>
      <c r="K111" s="46" t="n">
        <f aca="false">H111*F111</f>
        <v>95.557</v>
      </c>
      <c r="L111" s="46" t="n">
        <f aca="false">J111+K111</f>
        <v>159.213</v>
      </c>
      <c r="M111" s="47" t="n">
        <f aca="false">L111*(1+$M$3)</f>
        <v>200.6402226</v>
      </c>
      <c r="N111" s="48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</row>
    <row r="112" customFormat="false" ht="30.55" hidden="false" customHeight="false" outlineLevel="0" collapsed="false">
      <c r="A112" s="38" t="s">
        <v>327</v>
      </c>
      <c r="B112" s="39" t="s">
        <v>195</v>
      </c>
      <c r="C112" s="40" t="s">
        <v>328</v>
      </c>
      <c r="D112" s="56" t="s">
        <v>329</v>
      </c>
      <c r="E112" s="42" t="s">
        <v>16</v>
      </c>
      <c r="F112" s="57" t="n">
        <v>9</v>
      </c>
      <c r="G112" s="44" t="n">
        <v>3.44</v>
      </c>
      <c r="H112" s="44" t="n">
        <v>5.26</v>
      </c>
      <c r="I112" s="45" t="n">
        <f aca="false">G112+H112</f>
        <v>8.7</v>
      </c>
      <c r="J112" s="46" t="n">
        <f aca="false">G112*F112</f>
        <v>30.96</v>
      </c>
      <c r="K112" s="46" t="n">
        <f aca="false">H112*F112</f>
        <v>47.34</v>
      </c>
      <c r="L112" s="46" t="n">
        <f aca="false">J112+K112</f>
        <v>78.3</v>
      </c>
      <c r="M112" s="47" t="n">
        <f aca="false">L112*(1+$M$3)</f>
        <v>98.67366</v>
      </c>
      <c r="N112" s="48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</row>
    <row r="113" customFormat="false" ht="15" hidden="false" customHeight="true" outlineLevel="0" collapsed="false">
      <c r="A113" s="84" t="s">
        <v>330</v>
      </c>
      <c r="B113" s="95" t="s">
        <v>331</v>
      </c>
      <c r="C113" s="95"/>
      <c r="D113" s="95"/>
      <c r="E113" s="96"/>
      <c r="F113" s="97"/>
      <c r="G113" s="98"/>
      <c r="H113" s="98"/>
      <c r="I113" s="99"/>
      <c r="J113" s="88"/>
      <c r="K113" s="88"/>
      <c r="L113" s="88"/>
      <c r="M113" s="8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</row>
    <row r="114" customFormat="false" ht="30.55" hidden="false" customHeight="false" outlineLevel="0" collapsed="false">
      <c r="A114" s="38" t="s">
        <v>332</v>
      </c>
      <c r="B114" s="39" t="s">
        <v>321</v>
      </c>
      <c r="C114" s="40" t="s">
        <v>322</v>
      </c>
      <c r="D114" s="56" t="s">
        <v>323</v>
      </c>
      <c r="E114" s="42" t="s">
        <v>16</v>
      </c>
      <c r="F114" s="57" t="n">
        <v>2</v>
      </c>
      <c r="G114" s="44" t="n">
        <v>19.11</v>
      </c>
      <c r="H114" s="44" t="n">
        <v>2.84</v>
      </c>
      <c r="I114" s="45" t="n">
        <f aca="false">G114+H114</f>
        <v>21.95</v>
      </c>
      <c r="J114" s="46" t="n">
        <f aca="false">G114*F114</f>
        <v>38.22</v>
      </c>
      <c r="K114" s="46" t="n">
        <f aca="false">H114*F114</f>
        <v>5.68</v>
      </c>
      <c r="L114" s="46" t="n">
        <f aca="false">J114+K114</f>
        <v>43.9</v>
      </c>
      <c r="M114" s="47" t="n">
        <f aca="false">L114*(1+$M$3)</f>
        <v>55.32278</v>
      </c>
      <c r="N114" s="48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</row>
    <row r="115" customFormat="false" ht="30.55" hidden="false" customHeight="false" outlineLevel="0" collapsed="false">
      <c r="A115" s="38" t="s">
        <v>333</v>
      </c>
      <c r="B115" s="39" t="s">
        <v>321</v>
      </c>
      <c r="C115" s="40" t="s">
        <v>334</v>
      </c>
      <c r="D115" s="56" t="s">
        <v>335</v>
      </c>
      <c r="E115" s="42" t="s">
        <v>16</v>
      </c>
      <c r="F115" s="57" t="n">
        <v>2</v>
      </c>
      <c r="G115" s="44" t="n">
        <v>22.86</v>
      </c>
      <c r="H115" s="44" t="n">
        <v>4.37</v>
      </c>
      <c r="I115" s="45" t="n">
        <f aca="false">G115+H115</f>
        <v>27.23</v>
      </c>
      <c r="J115" s="46" t="n">
        <f aca="false">G115*F115</f>
        <v>45.72</v>
      </c>
      <c r="K115" s="46" t="n">
        <f aca="false">H115*F115</f>
        <v>8.74</v>
      </c>
      <c r="L115" s="46" t="n">
        <f aca="false">J115+K115</f>
        <v>54.46</v>
      </c>
      <c r="M115" s="47" t="n">
        <f aca="false">L115*(1+$M$3)</f>
        <v>68.630492</v>
      </c>
      <c r="N115" s="48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</row>
    <row r="116" customFormat="false" ht="30.55" hidden="false" customHeight="false" outlineLevel="0" collapsed="false">
      <c r="A116" s="38" t="s">
        <v>336</v>
      </c>
      <c r="B116" s="39" t="s">
        <v>195</v>
      </c>
      <c r="C116" s="40" t="s">
        <v>328</v>
      </c>
      <c r="D116" s="56" t="s">
        <v>329</v>
      </c>
      <c r="E116" s="42" t="s">
        <v>16</v>
      </c>
      <c r="F116" s="57" t="n">
        <v>2</v>
      </c>
      <c r="G116" s="44" t="n">
        <v>3.44</v>
      </c>
      <c r="H116" s="44" t="n">
        <v>5.26</v>
      </c>
      <c r="I116" s="45" t="n">
        <f aca="false">G116+H116</f>
        <v>8.7</v>
      </c>
      <c r="J116" s="46" t="n">
        <f aca="false">G116*F116</f>
        <v>6.88</v>
      </c>
      <c r="K116" s="46" t="n">
        <f aca="false">H116*F116</f>
        <v>10.52</v>
      </c>
      <c r="L116" s="46" t="n">
        <f aca="false">J116+K116</f>
        <v>17.4</v>
      </c>
      <c r="M116" s="47" t="n">
        <f aca="false">L116*(1+$M$3)</f>
        <v>21.92748</v>
      </c>
      <c r="N116" s="48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</row>
    <row r="117" customFormat="false" ht="30.55" hidden="false" customHeight="false" outlineLevel="0" collapsed="false">
      <c r="A117" s="38" t="s">
        <v>337</v>
      </c>
      <c r="B117" s="39" t="s">
        <v>195</v>
      </c>
      <c r="C117" s="40" t="s">
        <v>338</v>
      </c>
      <c r="D117" s="56" t="s">
        <v>339</v>
      </c>
      <c r="E117" s="42" t="s">
        <v>16</v>
      </c>
      <c r="F117" s="57" t="n">
        <f aca="false">2+12+13</f>
        <v>27</v>
      </c>
      <c r="G117" s="44" t="n">
        <v>4.27</v>
      </c>
      <c r="H117" s="44" t="n">
        <v>6.08</v>
      </c>
      <c r="I117" s="45" t="n">
        <f aca="false">G117+H117</f>
        <v>10.35</v>
      </c>
      <c r="J117" s="46" t="n">
        <f aca="false">G117*F117</f>
        <v>115.29</v>
      </c>
      <c r="K117" s="46" t="n">
        <f aca="false">H117*F117</f>
        <v>164.16</v>
      </c>
      <c r="L117" s="46" t="n">
        <f aca="false">J117+K117</f>
        <v>279.45</v>
      </c>
      <c r="M117" s="47" t="n">
        <f aca="false">L117*(1+$M$3)</f>
        <v>352.16289</v>
      </c>
      <c r="N117" s="48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</row>
    <row r="118" customFormat="false" ht="30.55" hidden="false" customHeight="false" outlineLevel="0" collapsed="false">
      <c r="A118" s="38" t="s">
        <v>340</v>
      </c>
      <c r="B118" s="39" t="s">
        <v>286</v>
      </c>
      <c r="C118" s="40" t="s">
        <v>341</v>
      </c>
      <c r="D118" s="56" t="s">
        <v>342</v>
      </c>
      <c r="E118" s="42" t="s">
        <v>42</v>
      </c>
      <c r="F118" s="57" t="n">
        <v>70</v>
      </c>
      <c r="G118" s="44" t="n">
        <v>9.98</v>
      </c>
      <c r="H118" s="44" t="n">
        <v>15.18</v>
      </c>
      <c r="I118" s="45" t="n">
        <f aca="false">G118+H118</f>
        <v>25.16</v>
      </c>
      <c r="J118" s="46" t="n">
        <f aca="false">G118*F118</f>
        <v>698.6</v>
      </c>
      <c r="K118" s="46" t="n">
        <f aca="false">H118*F118</f>
        <v>1062.6</v>
      </c>
      <c r="L118" s="46" t="n">
        <f aca="false">J118+K118</f>
        <v>1761.2</v>
      </c>
      <c r="M118" s="47" t="n">
        <f aca="false">L118*(1+$M$3)</f>
        <v>2219.46424</v>
      </c>
      <c r="N118" s="48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</row>
    <row r="119" customFormat="false" ht="30.55" hidden="false" customHeight="false" outlineLevel="0" collapsed="false">
      <c r="A119" s="38" t="s">
        <v>343</v>
      </c>
      <c r="B119" s="39" t="s">
        <v>286</v>
      </c>
      <c r="C119" s="40" t="s">
        <v>325</v>
      </c>
      <c r="D119" s="56" t="s">
        <v>326</v>
      </c>
      <c r="E119" s="42" t="s">
        <v>42</v>
      </c>
      <c r="F119" s="57" t="n">
        <v>3.36</v>
      </c>
      <c r="G119" s="44" t="n">
        <v>8.72</v>
      </c>
      <c r="H119" s="44" t="n">
        <v>13.09</v>
      </c>
      <c r="I119" s="45" t="n">
        <f aca="false">G119+H119</f>
        <v>21.81</v>
      </c>
      <c r="J119" s="46" t="n">
        <f aca="false">G119*F119</f>
        <v>29.2992</v>
      </c>
      <c r="K119" s="46" t="n">
        <f aca="false">H119*F119</f>
        <v>43.9824</v>
      </c>
      <c r="L119" s="46" t="n">
        <f aca="false">J119+K119</f>
        <v>73.2816</v>
      </c>
      <c r="M119" s="47" t="n">
        <f aca="false">L119*(1+$M$3)</f>
        <v>92.34947232</v>
      </c>
      <c r="N119" s="48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</row>
    <row r="120" customFormat="false" ht="20.85" hidden="false" customHeight="false" outlineLevel="0" collapsed="false">
      <c r="A120" s="38" t="s">
        <v>344</v>
      </c>
      <c r="B120" s="39" t="s">
        <v>195</v>
      </c>
      <c r="C120" s="40" t="s">
        <v>345</v>
      </c>
      <c r="D120" s="56" t="s">
        <v>346</v>
      </c>
      <c r="E120" s="42" t="s">
        <v>16</v>
      </c>
      <c r="F120" s="57" t="n">
        <f aca="false">4+1+15</f>
        <v>20</v>
      </c>
      <c r="G120" s="44" t="n">
        <v>3.02</v>
      </c>
      <c r="H120" s="44" t="n">
        <v>6.48</v>
      </c>
      <c r="I120" s="45" t="n">
        <f aca="false">G120+H120</f>
        <v>9.5</v>
      </c>
      <c r="J120" s="46" t="n">
        <f aca="false">G120*F120</f>
        <v>60.4</v>
      </c>
      <c r="K120" s="46" t="n">
        <f aca="false">H120*F120</f>
        <v>129.6</v>
      </c>
      <c r="L120" s="46" t="n">
        <f aca="false">J120+K120</f>
        <v>190</v>
      </c>
      <c r="M120" s="47" t="n">
        <f aca="false">L120*(1+$M$3)</f>
        <v>239.438</v>
      </c>
      <c r="N120" s="48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</row>
    <row r="121" customFormat="false" ht="20.85" hidden="false" customHeight="false" outlineLevel="0" collapsed="false">
      <c r="A121" s="38" t="s">
        <v>347</v>
      </c>
      <c r="B121" s="39" t="s">
        <v>195</v>
      </c>
      <c r="C121" s="40" t="s">
        <v>348</v>
      </c>
      <c r="D121" s="56" t="s">
        <v>349</v>
      </c>
      <c r="E121" s="42" t="s">
        <v>16</v>
      </c>
      <c r="F121" s="57" t="n">
        <v>1</v>
      </c>
      <c r="G121" s="44" t="n">
        <v>2.78</v>
      </c>
      <c r="H121" s="44" t="n">
        <v>6.48</v>
      </c>
      <c r="I121" s="45" t="n">
        <f aca="false">G121+H121</f>
        <v>9.26</v>
      </c>
      <c r="J121" s="46" t="n">
        <f aca="false">G121*F121</f>
        <v>2.78</v>
      </c>
      <c r="K121" s="46" t="n">
        <f aca="false">H121*F121</f>
        <v>6.48</v>
      </c>
      <c r="L121" s="46" t="n">
        <f aca="false">J121+K121</f>
        <v>9.26</v>
      </c>
      <c r="M121" s="47" t="n">
        <f aca="false">L121*(1+$M$3)</f>
        <v>11.669452</v>
      </c>
      <c r="N121" s="48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</row>
    <row r="122" customFormat="false" ht="40.25" hidden="false" customHeight="false" outlineLevel="0" collapsed="false">
      <c r="A122" s="38" t="s">
        <v>350</v>
      </c>
      <c r="B122" s="39" t="s">
        <v>195</v>
      </c>
      <c r="C122" s="40" t="s">
        <v>351</v>
      </c>
      <c r="D122" s="56" t="s">
        <v>352</v>
      </c>
      <c r="E122" s="42" t="s">
        <v>16</v>
      </c>
      <c r="F122" s="57" t="n">
        <v>21</v>
      </c>
      <c r="G122" s="44" t="n">
        <v>5.78</v>
      </c>
      <c r="H122" s="44" t="n">
        <v>5.65</v>
      </c>
      <c r="I122" s="45" t="n">
        <f aca="false">G122+H122</f>
        <v>11.43</v>
      </c>
      <c r="J122" s="46" t="n">
        <f aca="false">G122*F122</f>
        <v>121.38</v>
      </c>
      <c r="K122" s="46" t="n">
        <f aca="false">H122*F122</f>
        <v>118.65</v>
      </c>
      <c r="L122" s="46" t="n">
        <f aca="false">J122+K122</f>
        <v>240.03</v>
      </c>
      <c r="M122" s="47" t="n">
        <f aca="false">L122*(1+$M$3)</f>
        <v>302.485806</v>
      </c>
      <c r="N122" s="48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</row>
    <row r="123" customFormat="false" ht="30.55" hidden="false" customHeight="false" outlineLevel="0" collapsed="false">
      <c r="A123" s="38" t="s">
        <v>353</v>
      </c>
      <c r="B123" s="39" t="s">
        <v>354</v>
      </c>
      <c r="C123" s="40" t="s">
        <v>355</v>
      </c>
      <c r="D123" s="56" t="s">
        <v>356</v>
      </c>
      <c r="E123" s="42" t="s">
        <v>16</v>
      </c>
      <c r="F123" s="57" t="n">
        <v>6</v>
      </c>
      <c r="G123" s="44" t="n">
        <v>87.53</v>
      </c>
      <c r="H123" s="44" t="n">
        <v>8.79</v>
      </c>
      <c r="I123" s="45" t="n">
        <f aca="false">G123+H123</f>
        <v>96.32</v>
      </c>
      <c r="J123" s="46" t="n">
        <f aca="false">G123*F123</f>
        <v>525.18</v>
      </c>
      <c r="K123" s="46" t="n">
        <f aca="false">H123*F123</f>
        <v>52.74</v>
      </c>
      <c r="L123" s="46" t="n">
        <f aca="false">J123+K123</f>
        <v>577.92</v>
      </c>
      <c r="M123" s="47" t="n">
        <f aca="false">L123*(1+$M$3)</f>
        <v>728.294784</v>
      </c>
      <c r="N123" s="48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</row>
    <row r="124" customFormat="false" ht="20.85" hidden="false" customHeight="false" outlineLevel="0" collapsed="false">
      <c r="A124" s="38" t="s">
        <v>357</v>
      </c>
      <c r="B124" s="39" t="s">
        <v>358</v>
      </c>
      <c r="C124" s="40" t="s">
        <v>359</v>
      </c>
      <c r="D124" s="56" t="s">
        <v>360</v>
      </c>
      <c r="E124" s="42" t="s">
        <v>16</v>
      </c>
      <c r="F124" s="57" t="n">
        <v>2</v>
      </c>
      <c r="G124" s="44" t="n">
        <v>29.49</v>
      </c>
      <c r="H124" s="44" t="n">
        <v>4.37</v>
      </c>
      <c r="I124" s="45" t="n">
        <f aca="false">G124+H124</f>
        <v>33.86</v>
      </c>
      <c r="J124" s="46" t="n">
        <f aca="false">G124*F124</f>
        <v>58.98</v>
      </c>
      <c r="K124" s="46" t="n">
        <f aca="false">H124*F124</f>
        <v>8.74</v>
      </c>
      <c r="L124" s="46" t="n">
        <f aca="false">J124+K124</f>
        <v>67.72</v>
      </c>
      <c r="M124" s="47" t="n">
        <f aca="false">L124*(1+$M$3)</f>
        <v>85.340744</v>
      </c>
      <c r="N124" s="48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</row>
    <row r="125" customFormat="false" ht="30.55" hidden="false" customHeight="false" outlineLevel="0" collapsed="false">
      <c r="A125" s="38" t="s">
        <v>361</v>
      </c>
      <c r="B125" s="39" t="s">
        <v>362</v>
      </c>
      <c r="C125" s="40" t="s">
        <v>363</v>
      </c>
      <c r="D125" s="56" t="s">
        <v>364</v>
      </c>
      <c r="E125" s="42" t="s">
        <v>16</v>
      </c>
      <c r="F125" s="57" t="n">
        <v>10</v>
      </c>
      <c r="G125" s="44" t="n">
        <v>6.93</v>
      </c>
      <c r="H125" s="44" t="n">
        <v>4.22</v>
      </c>
      <c r="I125" s="45" t="n">
        <f aca="false">G125+H125</f>
        <v>11.15</v>
      </c>
      <c r="J125" s="46" t="n">
        <f aca="false">G125*F125</f>
        <v>69.3</v>
      </c>
      <c r="K125" s="46" t="n">
        <f aca="false">H125*F125</f>
        <v>42.2</v>
      </c>
      <c r="L125" s="46" t="n">
        <f aca="false">J125+K125</f>
        <v>111.5</v>
      </c>
      <c r="M125" s="47" t="n">
        <f aca="false">L125*(1+$M$3)</f>
        <v>140.5123</v>
      </c>
      <c r="N125" s="48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</row>
    <row r="126" customFormat="false" ht="20.85" hidden="false" customHeight="false" outlineLevel="0" collapsed="false">
      <c r="A126" s="38" t="s">
        <v>365</v>
      </c>
      <c r="B126" s="39" t="s">
        <v>362</v>
      </c>
      <c r="C126" s="40" t="s">
        <v>366</v>
      </c>
      <c r="D126" s="56" t="s">
        <v>367</v>
      </c>
      <c r="E126" s="42" t="s">
        <v>16</v>
      </c>
      <c r="F126" s="57" t="n">
        <v>9</v>
      </c>
      <c r="G126" s="44" t="n">
        <v>52.41</v>
      </c>
      <c r="H126" s="44" t="n">
        <v>4.19</v>
      </c>
      <c r="I126" s="45" t="n">
        <f aca="false">G126+H126</f>
        <v>56.6</v>
      </c>
      <c r="J126" s="46" t="n">
        <f aca="false">G126*F126</f>
        <v>471.69</v>
      </c>
      <c r="K126" s="46" t="n">
        <f aca="false">H126*F126</f>
        <v>37.71</v>
      </c>
      <c r="L126" s="46" t="n">
        <f aca="false">J126+K126</f>
        <v>509.4</v>
      </c>
      <c r="M126" s="47" t="n">
        <f aca="false">L126*(1+$M$3)</f>
        <v>641.94588</v>
      </c>
      <c r="N126" s="48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</row>
    <row r="127" customFormat="false" ht="12.8" hidden="false" customHeight="false" outlineLevel="0" collapsed="false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8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</row>
    <row r="128" customFormat="false" ht="12.8" hidden="false" customHeight="true" outlineLevel="0" collapsed="false">
      <c r="A128" s="50" t="s">
        <v>368</v>
      </c>
      <c r="B128" s="81" t="s">
        <v>369</v>
      </c>
      <c r="C128" s="81"/>
      <c r="D128" s="81"/>
      <c r="E128" s="82"/>
      <c r="F128" s="83"/>
      <c r="G128" s="82"/>
      <c r="H128" s="82"/>
      <c r="I128" s="82"/>
      <c r="J128" s="35" t="n">
        <f aca="false">SUM(J129:J149)</f>
        <v>5195.697516</v>
      </c>
      <c r="K128" s="35" t="n">
        <f aca="false">SUM(K129:K149)</f>
        <v>1971.775292</v>
      </c>
      <c r="L128" s="35" t="n">
        <f aca="false">SUM(L129:L149)</f>
        <v>7167.472808</v>
      </c>
      <c r="M128" s="35" t="n">
        <f aca="false">SUM(M129:M152)</f>
        <v>9288.0051906416</v>
      </c>
      <c r="N128" s="36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</row>
    <row r="129" customFormat="false" ht="12.8" hidden="false" customHeight="true" outlineLevel="0" collapsed="false">
      <c r="A129" s="84" t="s">
        <v>370</v>
      </c>
      <c r="B129" s="85" t="s">
        <v>371</v>
      </c>
      <c r="C129" s="85"/>
      <c r="D129" s="85"/>
      <c r="E129" s="86"/>
      <c r="F129" s="87"/>
      <c r="G129" s="86"/>
      <c r="H129" s="86"/>
      <c r="I129" s="86"/>
      <c r="J129" s="86"/>
      <c r="K129" s="86"/>
      <c r="L129" s="86"/>
      <c r="M129" s="86"/>
      <c r="N129" s="48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</row>
    <row r="130" customFormat="false" ht="59.7" hidden="false" customHeight="false" outlineLevel="0" collapsed="false">
      <c r="A130" s="38" t="s">
        <v>372</v>
      </c>
      <c r="B130" s="39" t="s">
        <v>373</v>
      </c>
      <c r="C130" s="40" t="s">
        <v>374</v>
      </c>
      <c r="D130" s="56" t="s">
        <v>375</v>
      </c>
      <c r="E130" s="42" t="s">
        <v>51</v>
      </c>
      <c r="F130" s="57" t="n">
        <v>3.3</v>
      </c>
      <c r="G130" s="44" t="n">
        <v>5.05</v>
      </c>
      <c r="H130" s="44" t="n">
        <v>1.43</v>
      </c>
      <c r="I130" s="45" t="n">
        <f aca="false">G130+H130</f>
        <v>6.48</v>
      </c>
      <c r="J130" s="46" t="n">
        <f aca="false">G130*F130</f>
        <v>16.665</v>
      </c>
      <c r="K130" s="46" t="n">
        <f aca="false">H130*F130</f>
        <v>4.719</v>
      </c>
      <c r="L130" s="46" t="n">
        <f aca="false">J130+K130</f>
        <v>21.384</v>
      </c>
      <c r="M130" s="47" t="n">
        <f aca="false">L130*(1+$M$3)</f>
        <v>26.9481168</v>
      </c>
      <c r="N130" s="48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</row>
    <row r="131" customFormat="false" ht="40.25" hidden="false" customHeight="false" outlineLevel="0" collapsed="false">
      <c r="A131" s="38" t="s">
        <v>376</v>
      </c>
      <c r="B131" s="39" t="s">
        <v>377</v>
      </c>
      <c r="C131" s="40" t="s">
        <v>378</v>
      </c>
      <c r="D131" s="56" t="s">
        <v>379</v>
      </c>
      <c r="E131" s="42" t="s">
        <v>42</v>
      </c>
      <c r="F131" s="57" t="n">
        <v>22</v>
      </c>
      <c r="G131" s="44" t="n">
        <v>7.2</v>
      </c>
      <c r="H131" s="44" t="n">
        <v>2.72</v>
      </c>
      <c r="I131" s="45" t="n">
        <f aca="false">G131+H131</f>
        <v>9.92</v>
      </c>
      <c r="J131" s="46" t="n">
        <f aca="false">G131*F131</f>
        <v>158.4</v>
      </c>
      <c r="K131" s="46" t="n">
        <f aca="false">H131*F131</f>
        <v>59.84</v>
      </c>
      <c r="L131" s="46" t="n">
        <f aca="false">J131+K131</f>
        <v>218.24</v>
      </c>
      <c r="M131" s="47" t="n">
        <f aca="false">L131*(1+$M$3)</f>
        <v>275.026048</v>
      </c>
      <c r="N131" s="48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</row>
    <row r="132" customFormat="false" ht="30.55" hidden="false" customHeight="false" outlineLevel="0" collapsed="false">
      <c r="A132" s="38" t="s">
        <v>380</v>
      </c>
      <c r="B132" s="39" t="s">
        <v>381</v>
      </c>
      <c r="C132" s="40" t="s">
        <v>382</v>
      </c>
      <c r="D132" s="56" t="s">
        <v>383</v>
      </c>
      <c r="E132" s="42" t="s">
        <v>42</v>
      </c>
      <c r="F132" s="57" t="n">
        <f aca="false">83.5*3</f>
        <v>250.5</v>
      </c>
      <c r="G132" s="44" t="n">
        <v>8.12</v>
      </c>
      <c r="H132" s="44" t="n">
        <v>2.06</v>
      </c>
      <c r="I132" s="45" t="n">
        <f aca="false">G132+H132</f>
        <v>10.18</v>
      </c>
      <c r="J132" s="46" t="n">
        <f aca="false">G132*F132</f>
        <v>2034.06</v>
      </c>
      <c r="K132" s="46" t="n">
        <f aca="false">H132*F132</f>
        <v>516.03</v>
      </c>
      <c r="L132" s="46" t="n">
        <f aca="false">J132+K132</f>
        <v>2550.09</v>
      </c>
      <c r="M132" s="47" t="n">
        <f aca="false">L132*(1+$M$3)</f>
        <v>3213.623418</v>
      </c>
      <c r="N132" s="48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</row>
    <row r="133" customFormat="false" ht="30.55" hidden="false" customHeight="false" outlineLevel="0" collapsed="false">
      <c r="A133" s="38" t="s">
        <v>384</v>
      </c>
      <c r="B133" s="39" t="s">
        <v>385</v>
      </c>
      <c r="C133" s="40" t="s">
        <v>386</v>
      </c>
      <c r="D133" s="56" t="s">
        <v>387</v>
      </c>
      <c r="E133" s="42" t="s">
        <v>16</v>
      </c>
      <c r="F133" s="57" t="n">
        <v>2</v>
      </c>
      <c r="G133" s="44" t="n">
        <v>59.9</v>
      </c>
      <c r="H133" s="44" t="n">
        <v>11</v>
      </c>
      <c r="I133" s="45" t="n">
        <f aca="false">G133+H133</f>
        <v>70.9</v>
      </c>
      <c r="J133" s="46" t="n">
        <f aca="false">G133*F133</f>
        <v>119.8</v>
      </c>
      <c r="K133" s="46" t="n">
        <f aca="false">H133*F133</f>
        <v>22</v>
      </c>
      <c r="L133" s="46" t="n">
        <f aca="false">J133+K133</f>
        <v>141.8</v>
      </c>
      <c r="M133" s="47" t="n">
        <f aca="false">L133*(1+$M$3)</f>
        <v>178.69636</v>
      </c>
      <c r="N133" s="48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</row>
    <row r="134" customFormat="false" ht="30.55" hidden="false" customHeight="false" outlineLevel="0" collapsed="false">
      <c r="A134" s="38" t="s">
        <v>388</v>
      </c>
      <c r="B134" s="39" t="s">
        <v>389</v>
      </c>
      <c r="C134" s="40" t="s">
        <v>54</v>
      </c>
      <c r="D134" s="56" t="s">
        <v>55</v>
      </c>
      <c r="E134" s="42" t="s">
        <v>51</v>
      </c>
      <c r="F134" s="57" t="n">
        <v>3.3</v>
      </c>
      <c r="G134" s="44" t="n">
        <v>11.07</v>
      </c>
      <c r="H134" s="44" t="n">
        <v>17.13</v>
      </c>
      <c r="I134" s="45" t="n">
        <f aca="false">G134+H134</f>
        <v>28.2</v>
      </c>
      <c r="J134" s="46" t="n">
        <f aca="false">G134*F134</f>
        <v>36.531</v>
      </c>
      <c r="K134" s="46" t="n">
        <f aca="false">H134*F134</f>
        <v>56.529</v>
      </c>
      <c r="L134" s="46" t="n">
        <f aca="false">J134+K134</f>
        <v>93.06</v>
      </c>
      <c r="M134" s="47" t="n">
        <f aca="false">L134*(1+$M$3)</f>
        <v>117.274212</v>
      </c>
      <c r="N134" s="48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</row>
    <row r="135" customFormat="false" ht="40.25" hidden="false" customHeight="false" outlineLevel="0" collapsed="false">
      <c r="A135" s="38" t="s">
        <v>390</v>
      </c>
      <c r="B135" s="39" t="s">
        <v>391</v>
      </c>
      <c r="C135" s="40" t="s">
        <v>392</v>
      </c>
      <c r="D135" s="56" t="s">
        <v>393</v>
      </c>
      <c r="E135" s="42" t="s">
        <v>16</v>
      </c>
      <c r="F135" s="57" t="n">
        <v>2</v>
      </c>
      <c r="G135" s="44" t="n">
        <v>107.93</v>
      </c>
      <c r="H135" s="44" t="n">
        <v>97.31</v>
      </c>
      <c r="I135" s="45" t="n">
        <f aca="false">G135+H135</f>
        <v>205.24</v>
      </c>
      <c r="J135" s="46" t="n">
        <f aca="false">G135*F135</f>
        <v>215.86</v>
      </c>
      <c r="K135" s="46" t="n">
        <f aca="false">H135*F135</f>
        <v>194.62</v>
      </c>
      <c r="L135" s="46" t="n">
        <f aca="false">J135+K135</f>
        <v>410.48</v>
      </c>
      <c r="M135" s="47" t="n">
        <f aca="false">L135*(1+$M$3)</f>
        <v>517.286896</v>
      </c>
      <c r="N135" s="48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</row>
    <row r="136" customFormat="false" ht="15" hidden="false" customHeight="true" outlineLevel="0" collapsed="false">
      <c r="A136" s="84" t="s">
        <v>394</v>
      </c>
      <c r="B136" s="85" t="s">
        <v>395</v>
      </c>
      <c r="C136" s="85"/>
      <c r="D136" s="85"/>
      <c r="E136" s="86"/>
      <c r="F136" s="87"/>
      <c r="G136" s="86"/>
      <c r="H136" s="86"/>
      <c r="I136" s="86"/>
      <c r="J136" s="86"/>
      <c r="K136" s="86"/>
      <c r="L136" s="86"/>
      <c r="M136" s="86"/>
      <c r="N136" s="48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</row>
    <row r="137" customFormat="false" ht="30.55" hidden="false" customHeight="false" outlineLevel="0" collapsed="false">
      <c r="A137" s="38" t="s">
        <v>396</v>
      </c>
      <c r="B137" s="39" t="s">
        <v>397</v>
      </c>
      <c r="C137" s="40" t="s">
        <v>398</v>
      </c>
      <c r="D137" s="56" t="s">
        <v>399</v>
      </c>
      <c r="E137" s="42" t="s">
        <v>42</v>
      </c>
      <c r="F137" s="57" t="n">
        <f aca="false">15.9+27.43+14.51+18.41+5.2</f>
        <v>81.45</v>
      </c>
      <c r="G137" s="44" t="n">
        <v>2.14</v>
      </c>
      <c r="H137" s="44" t="n">
        <v>0.93</v>
      </c>
      <c r="I137" s="45" t="n">
        <f aca="false">G137+H137</f>
        <v>3.07</v>
      </c>
      <c r="J137" s="74" t="n">
        <f aca="false">G137*F137</f>
        <v>174.303</v>
      </c>
      <c r="K137" s="74" t="n">
        <f aca="false">H137*F137</f>
        <v>75.7485</v>
      </c>
      <c r="L137" s="74" t="n">
        <f aca="false">J137+K137</f>
        <v>250.0515</v>
      </c>
      <c r="M137" s="75" t="n">
        <f aca="false">L137*(1+$M$3)</f>
        <v>315.1149003</v>
      </c>
      <c r="N137" s="2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customFormat="false" ht="30.55" hidden="false" customHeight="false" outlineLevel="0" collapsed="false">
      <c r="A138" s="38" t="s">
        <v>400</v>
      </c>
      <c r="B138" s="39" t="s">
        <v>401</v>
      </c>
      <c r="C138" s="40" t="s">
        <v>402</v>
      </c>
      <c r="D138" s="56" t="s">
        <v>403</v>
      </c>
      <c r="E138" s="42" t="s">
        <v>42</v>
      </c>
      <c r="F138" s="57" t="n">
        <f aca="false">24.01+24.01+24.01</f>
        <v>72.03</v>
      </c>
      <c r="G138" s="44" t="n">
        <v>3.75</v>
      </c>
      <c r="H138" s="44" t="n">
        <v>1.18</v>
      </c>
      <c r="I138" s="45" t="n">
        <f aca="false">G138+H138</f>
        <v>4.93</v>
      </c>
      <c r="J138" s="46" t="n">
        <f aca="false">G138*F138</f>
        <v>270.1125</v>
      </c>
      <c r="K138" s="46" t="n">
        <f aca="false">H138*F138</f>
        <v>84.9954</v>
      </c>
      <c r="L138" s="46" t="n">
        <f aca="false">J138+K138</f>
        <v>355.1079</v>
      </c>
      <c r="M138" s="47" t="n">
        <f aca="false">L138*(1+$M$3)</f>
        <v>447.50697558</v>
      </c>
      <c r="N138" s="48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</row>
    <row r="139" customFormat="false" ht="20.85" hidden="false" customHeight="false" outlineLevel="0" collapsed="false">
      <c r="A139" s="73" t="s">
        <v>404</v>
      </c>
      <c r="B139" s="93" t="s">
        <v>405</v>
      </c>
      <c r="C139" s="76" t="s">
        <v>406</v>
      </c>
      <c r="D139" s="77" t="s">
        <v>407</v>
      </c>
      <c r="E139" s="78" t="s">
        <v>16</v>
      </c>
      <c r="F139" s="43" t="n">
        <v>2</v>
      </c>
      <c r="G139" s="94" t="n">
        <v>9.33</v>
      </c>
      <c r="H139" s="94" t="n">
        <v>9.06</v>
      </c>
      <c r="I139" s="80" t="n">
        <f aca="false">G139+H139</f>
        <v>18.39</v>
      </c>
      <c r="J139" s="46" t="n">
        <f aca="false">G139*F139</f>
        <v>18.66</v>
      </c>
      <c r="K139" s="46" t="n">
        <f aca="false">H139*F139</f>
        <v>18.12</v>
      </c>
      <c r="L139" s="46" t="n">
        <f aca="false">J139+K139</f>
        <v>36.78</v>
      </c>
      <c r="M139" s="47" t="n">
        <f aca="false">L139*(1+$M$3)</f>
        <v>46.350156</v>
      </c>
      <c r="N139" s="48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</row>
    <row r="140" customFormat="false" ht="20.85" hidden="false" customHeight="false" outlineLevel="0" collapsed="false">
      <c r="A140" s="73" t="s">
        <v>408</v>
      </c>
      <c r="B140" s="93" t="s">
        <v>409</v>
      </c>
      <c r="C140" s="76" t="s">
        <v>410</v>
      </c>
      <c r="D140" s="77" t="s">
        <v>411</v>
      </c>
      <c r="E140" s="78" t="s">
        <v>16</v>
      </c>
      <c r="F140" s="43" t="n">
        <v>6</v>
      </c>
      <c r="G140" s="94" t="n">
        <v>9.33</v>
      </c>
      <c r="H140" s="94" t="n">
        <v>9.06</v>
      </c>
      <c r="I140" s="80" t="n">
        <f aca="false">G140+H140</f>
        <v>18.39</v>
      </c>
      <c r="J140" s="46" t="n">
        <f aca="false">G140*F140</f>
        <v>55.98</v>
      </c>
      <c r="K140" s="46" t="n">
        <f aca="false">H140*F140</f>
        <v>54.36</v>
      </c>
      <c r="L140" s="46" t="n">
        <f aca="false">J140+K140</f>
        <v>110.34</v>
      </c>
      <c r="M140" s="47" t="n">
        <f aca="false">L140*(1+$M$3)</f>
        <v>139.050468</v>
      </c>
      <c r="N140" s="48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</row>
    <row r="141" customFormat="false" ht="30.55" hidden="false" customHeight="false" outlineLevel="0" collapsed="false">
      <c r="A141" s="38" t="s">
        <v>412</v>
      </c>
      <c r="B141" s="39" t="s">
        <v>413</v>
      </c>
      <c r="C141" s="40" t="s">
        <v>414</v>
      </c>
      <c r="D141" s="56" t="s">
        <v>415</v>
      </c>
      <c r="E141" s="42" t="s">
        <v>16</v>
      </c>
      <c r="F141" s="57" t="n">
        <v>8</v>
      </c>
      <c r="G141" s="44" t="n">
        <f aca="false">COMPOSIÇÕES!I67</f>
        <v>95.413252</v>
      </c>
      <c r="H141" s="44" t="n">
        <f aca="false">COMPOSIÇÕES!J67</f>
        <v>11.087924</v>
      </c>
      <c r="I141" s="45" t="n">
        <f aca="false">G141+H141</f>
        <v>106.501176</v>
      </c>
      <c r="J141" s="46" t="n">
        <f aca="false">G141*F141</f>
        <v>763.306016</v>
      </c>
      <c r="K141" s="46" t="n">
        <f aca="false">H141*F141</f>
        <v>88.703392</v>
      </c>
      <c r="L141" s="46" t="n">
        <f aca="false">J141+K141</f>
        <v>852.009408</v>
      </c>
      <c r="M141" s="47" t="n">
        <f aca="false">L141*(1+$M$3)</f>
        <v>1073.7022559616</v>
      </c>
      <c r="N141" s="48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</row>
    <row r="142" customFormat="false" ht="30.55" hidden="false" customHeight="false" outlineLevel="0" collapsed="false">
      <c r="A142" s="38" t="s">
        <v>416</v>
      </c>
      <c r="B142" s="39" t="s">
        <v>417</v>
      </c>
      <c r="C142" s="40" t="s">
        <v>418</v>
      </c>
      <c r="D142" s="56" t="s">
        <v>419</v>
      </c>
      <c r="E142" s="42" t="s">
        <v>16</v>
      </c>
      <c r="F142" s="57" t="n">
        <v>8</v>
      </c>
      <c r="G142" s="44" t="n">
        <v>8.45</v>
      </c>
      <c r="H142" s="100" t="n">
        <v>12.03</v>
      </c>
      <c r="I142" s="45" t="n">
        <f aca="false">G142+H142</f>
        <v>20.48</v>
      </c>
      <c r="J142" s="46" t="n">
        <f aca="false">G142*F142</f>
        <v>67.6</v>
      </c>
      <c r="K142" s="46" t="n">
        <f aca="false">H142*F142</f>
        <v>96.24</v>
      </c>
      <c r="L142" s="46" t="n">
        <f aca="false">J142+K142</f>
        <v>163.84</v>
      </c>
      <c r="M142" s="47" t="n">
        <f aca="false">L142*(1+$M$3)</f>
        <v>206.471168</v>
      </c>
      <c r="N142" s="48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</row>
    <row r="143" customFormat="false" ht="30.55" hidden="false" customHeight="false" outlineLevel="0" collapsed="false">
      <c r="A143" s="38" t="s">
        <v>420</v>
      </c>
      <c r="B143" s="39" t="s">
        <v>421</v>
      </c>
      <c r="C143" s="40" t="s">
        <v>422</v>
      </c>
      <c r="D143" s="56" t="s">
        <v>423</v>
      </c>
      <c r="E143" s="42" t="s">
        <v>16</v>
      </c>
      <c r="F143" s="57" t="n">
        <v>4</v>
      </c>
      <c r="G143" s="44" t="n">
        <v>22.56</v>
      </c>
      <c r="H143" s="44" t="n">
        <v>18.13</v>
      </c>
      <c r="I143" s="45" t="n">
        <f aca="false">G143+H143</f>
        <v>40.69</v>
      </c>
      <c r="J143" s="46" t="n">
        <f aca="false">G143*F143</f>
        <v>90.24</v>
      </c>
      <c r="K143" s="46" t="n">
        <f aca="false">H143*F143</f>
        <v>72.52</v>
      </c>
      <c r="L143" s="46" t="n">
        <f aca="false">J143+K143</f>
        <v>162.76</v>
      </c>
      <c r="M143" s="47" t="n">
        <f aca="false">L143*(1+$M$3)</f>
        <v>205.110152</v>
      </c>
      <c r="N143" s="48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</row>
    <row r="144" customFormat="false" ht="30.55" hidden="false" customHeight="false" outlineLevel="0" collapsed="false">
      <c r="A144" s="38" t="s">
        <v>424</v>
      </c>
      <c r="B144" s="39" t="s">
        <v>425</v>
      </c>
      <c r="C144" s="40" t="s">
        <v>426</v>
      </c>
      <c r="D144" s="56" t="s">
        <v>427</v>
      </c>
      <c r="E144" s="42" t="s">
        <v>16</v>
      </c>
      <c r="F144" s="57" t="n">
        <v>4</v>
      </c>
      <c r="G144" s="44" t="n">
        <v>17.82</v>
      </c>
      <c r="H144" s="44" t="n">
        <v>14.69</v>
      </c>
      <c r="I144" s="45" t="n">
        <f aca="false">G144+H144</f>
        <v>32.51</v>
      </c>
      <c r="J144" s="46" t="n">
        <f aca="false">G144*F144</f>
        <v>71.28</v>
      </c>
      <c r="K144" s="46" t="n">
        <f aca="false">H144*F144</f>
        <v>58.76</v>
      </c>
      <c r="L144" s="46" t="n">
        <f aca="false">J144+K144</f>
        <v>130.04</v>
      </c>
      <c r="M144" s="47" t="n">
        <f aca="false">L144*(1+$M$3)</f>
        <v>163.876408</v>
      </c>
      <c r="N144" s="48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</row>
    <row r="145" customFormat="false" ht="30.55" hidden="false" customHeight="false" outlineLevel="0" collapsed="false">
      <c r="A145" s="38" t="s">
        <v>428</v>
      </c>
      <c r="B145" s="39" t="s">
        <v>429</v>
      </c>
      <c r="C145" s="40" t="s">
        <v>430</v>
      </c>
      <c r="D145" s="56" t="s">
        <v>431</v>
      </c>
      <c r="E145" s="42" t="s">
        <v>16</v>
      </c>
      <c r="F145" s="57" t="n">
        <v>2</v>
      </c>
      <c r="G145" s="44" t="n">
        <v>57.62</v>
      </c>
      <c r="H145" s="44" t="n">
        <v>5.37</v>
      </c>
      <c r="I145" s="45" t="n">
        <f aca="false">G145+H145</f>
        <v>62.99</v>
      </c>
      <c r="J145" s="46" t="n">
        <f aca="false">G145*F145</f>
        <v>115.24</v>
      </c>
      <c r="K145" s="46" t="n">
        <f aca="false">H145*F145</f>
        <v>10.74</v>
      </c>
      <c r="L145" s="46" t="n">
        <f aca="false">J145+K145</f>
        <v>125.98</v>
      </c>
      <c r="M145" s="47" t="n">
        <f aca="false">L145*(1+$M$3)</f>
        <v>158.759996</v>
      </c>
      <c r="N145" s="48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</row>
    <row r="146" customFormat="false" ht="30.55" hidden="false" customHeight="false" outlineLevel="0" collapsed="false">
      <c r="A146" s="38" t="s">
        <v>432</v>
      </c>
      <c r="B146" s="39" t="s">
        <v>433</v>
      </c>
      <c r="C146" s="40" t="s">
        <v>434</v>
      </c>
      <c r="D146" s="56" t="s">
        <v>435</v>
      </c>
      <c r="E146" s="42" t="s">
        <v>16</v>
      </c>
      <c r="F146" s="57" t="n">
        <v>2</v>
      </c>
      <c r="G146" s="44" t="n">
        <v>11.03</v>
      </c>
      <c r="H146" s="44" t="n">
        <v>1.92</v>
      </c>
      <c r="I146" s="45" t="n">
        <f aca="false">G146+H146</f>
        <v>12.95</v>
      </c>
      <c r="J146" s="46" t="n">
        <f aca="false">G146*F146</f>
        <v>22.06</v>
      </c>
      <c r="K146" s="46" t="n">
        <f aca="false">H146*F146</f>
        <v>3.84</v>
      </c>
      <c r="L146" s="46" t="n">
        <f aca="false">J146+K146</f>
        <v>25.9</v>
      </c>
      <c r="M146" s="47" t="n">
        <f aca="false">L146*(1+$M$3)</f>
        <v>32.63918</v>
      </c>
      <c r="N146" s="48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</row>
    <row r="147" customFormat="false" ht="40.25" hidden="false" customHeight="false" outlineLevel="0" collapsed="false">
      <c r="A147" s="38" t="s">
        <v>436</v>
      </c>
      <c r="B147" s="39" t="s">
        <v>437</v>
      </c>
      <c r="C147" s="40" t="s">
        <v>438</v>
      </c>
      <c r="D147" s="56" t="s">
        <v>439</v>
      </c>
      <c r="E147" s="42" t="s">
        <v>42</v>
      </c>
      <c r="F147" s="57" t="n">
        <v>40</v>
      </c>
      <c r="G147" s="44" t="n">
        <v>11.8</v>
      </c>
      <c r="H147" s="44" t="n">
        <v>9.33</v>
      </c>
      <c r="I147" s="45" t="n">
        <f aca="false">G147+H147</f>
        <v>21.13</v>
      </c>
      <c r="J147" s="46" t="n">
        <f aca="false">G147*F147</f>
        <v>472</v>
      </c>
      <c r="K147" s="46" t="n">
        <f aca="false">H147*F147</f>
        <v>373.2</v>
      </c>
      <c r="L147" s="46" t="n">
        <f aca="false">J147+K147</f>
        <v>845.2</v>
      </c>
      <c r="M147" s="47" t="n">
        <f aca="false">L147*(1+$M$3)</f>
        <v>1065.12104</v>
      </c>
      <c r="N147" s="48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</row>
    <row r="148" customFormat="false" ht="40.25" hidden="false" customHeight="false" outlineLevel="0" collapsed="false">
      <c r="A148" s="38" t="s">
        <v>440</v>
      </c>
      <c r="B148" s="39" t="s">
        <v>441</v>
      </c>
      <c r="C148" s="40" t="s">
        <v>442</v>
      </c>
      <c r="D148" s="56" t="s">
        <v>443</v>
      </c>
      <c r="E148" s="42" t="s">
        <v>42</v>
      </c>
      <c r="F148" s="57" t="n">
        <v>12</v>
      </c>
      <c r="G148" s="44" t="n">
        <v>13.3</v>
      </c>
      <c r="H148" s="44" t="n">
        <v>10.62</v>
      </c>
      <c r="I148" s="45" t="n">
        <f aca="false">G148+H148</f>
        <v>23.92</v>
      </c>
      <c r="J148" s="46" t="n">
        <f aca="false">G148*F148</f>
        <v>159.6</v>
      </c>
      <c r="K148" s="46" t="n">
        <f aca="false">H148*F148</f>
        <v>127.44</v>
      </c>
      <c r="L148" s="46" t="n">
        <f aca="false">J148+K148</f>
        <v>287.04</v>
      </c>
      <c r="M148" s="47" t="n">
        <f aca="false">L148*(1+$M$3)</f>
        <v>361.727808</v>
      </c>
      <c r="N148" s="48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</row>
    <row r="149" customFormat="false" ht="40.25" hidden="false" customHeight="false" outlineLevel="0" collapsed="false">
      <c r="A149" s="38" t="s">
        <v>444</v>
      </c>
      <c r="B149" s="39" t="s">
        <v>445</v>
      </c>
      <c r="C149" s="40" t="s">
        <v>446</v>
      </c>
      <c r="D149" s="56" t="s">
        <v>447</v>
      </c>
      <c r="E149" s="42" t="s">
        <v>16</v>
      </c>
      <c r="F149" s="57" t="n">
        <v>1</v>
      </c>
      <c r="G149" s="44" t="n">
        <v>334</v>
      </c>
      <c r="H149" s="44" t="n">
        <v>53.37</v>
      </c>
      <c r="I149" s="45" t="n">
        <f aca="false">G149+H149</f>
        <v>387.37</v>
      </c>
      <c r="J149" s="46" t="n">
        <f aca="false">G149*F149</f>
        <v>334</v>
      </c>
      <c r="K149" s="46" t="n">
        <f aca="false">H149*F149</f>
        <v>53.37</v>
      </c>
      <c r="L149" s="46" t="n">
        <f aca="false">J149+K149</f>
        <v>387.37</v>
      </c>
      <c r="M149" s="47" t="n">
        <f aca="false">L149*(1+$M$3)</f>
        <v>488.163674</v>
      </c>
      <c r="N149" s="48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</row>
    <row r="150" customFormat="false" ht="30.55" hidden="false" customHeight="false" outlineLevel="0" collapsed="false">
      <c r="A150" s="38" t="s">
        <v>448</v>
      </c>
      <c r="B150" s="93" t="s">
        <v>449</v>
      </c>
      <c r="C150" s="76" t="s">
        <v>382</v>
      </c>
      <c r="D150" s="77" t="s">
        <v>383</v>
      </c>
      <c r="E150" s="78" t="s">
        <v>42</v>
      </c>
      <c r="F150" s="43" t="n">
        <v>3</v>
      </c>
      <c r="G150" s="94" t="n">
        <v>8.12</v>
      </c>
      <c r="H150" s="94" t="n">
        <v>2.06</v>
      </c>
      <c r="I150" s="80" t="n">
        <f aca="false">G150+H150</f>
        <v>10.18</v>
      </c>
      <c r="J150" s="46" t="n">
        <f aca="false">G150*F150</f>
        <v>24.36</v>
      </c>
      <c r="K150" s="46" t="n">
        <f aca="false">H150*F150</f>
        <v>6.18</v>
      </c>
      <c r="L150" s="46" t="n">
        <f aca="false">J150+K150</f>
        <v>30.54</v>
      </c>
      <c r="M150" s="47" t="n">
        <f aca="false">L150*(1+$M$3)</f>
        <v>38.486508</v>
      </c>
      <c r="N150" s="48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</row>
    <row r="151" customFormat="false" ht="30.55" hidden="false" customHeight="false" outlineLevel="0" collapsed="false">
      <c r="A151" s="38" t="s">
        <v>450</v>
      </c>
      <c r="B151" s="39" t="s">
        <v>449</v>
      </c>
      <c r="C151" s="40" t="s">
        <v>451</v>
      </c>
      <c r="D151" s="56" t="s">
        <v>452</v>
      </c>
      <c r="E151" s="42" t="s">
        <v>16</v>
      </c>
      <c r="F151" s="57" t="n">
        <v>1</v>
      </c>
      <c r="G151" s="44" t="n">
        <v>47</v>
      </c>
      <c r="H151" s="44" t="n">
        <v>6.23</v>
      </c>
      <c r="I151" s="45" t="n">
        <f aca="false">G151+H151</f>
        <v>53.23</v>
      </c>
      <c r="J151" s="46" t="n">
        <f aca="false">G151*F151</f>
        <v>47</v>
      </c>
      <c r="K151" s="46" t="n">
        <f aca="false">H151*F151</f>
        <v>6.23</v>
      </c>
      <c r="L151" s="46" t="n">
        <f aca="false">J151+K151</f>
        <v>53.23</v>
      </c>
      <c r="M151" s="47" t="n">
        <f aca="false">L151*(1+$M$3)</f>
        <v>67.080446</v>
      </c>
      <c r="N151" s="48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</row>
    <row r="152" customFormat="false" ht="30.55" hidden="false" customHeight="false" outlineLevel="0" collapsed="false">
      <c r="A152" s="38" t="s">
        <v>453</v>
      </c>
      <c r="B152" s="39" t="s">
        <v>449</v>
      </c>
      <c r="C152" s="40" t="s">
        <v>454</v>
      </c>
      <c r="D152" s="56" t="s">
        <v>455</v>
      </c>
      <c r="E152" s="42" t="s">
        <v>16</v>
      </c>
      <c r="F152" s="57" t="n">
        <v>1</v>
      </c>
      <c r="G152" s="44" t="n">
        <v>103.23</v>
      </c>
      <c r="H152" s="44" t="n">
        <v>15.79</v>
      </c>
      <c r="I152" s="45" t="n">
        <f aca="false">G152+H152</f>
        <v>119.02</v>
      </c>
      <c r="J152" s="46" t="n">
        <f aca="false">G152*F152</f>
        <v>103.23</v>
      </c>
      <c r="K152" s="46" t="n">
        <f aca="false">H152*F152</f>
        <v>15.79</v>
      </c>
      <c r="L152" s="46" t="n">
        <f aca="false">J152+K152</f>
        <v>119.02</v>
      </c>
      <c r="M152" s="47" t="n">
        <f aca="false">L152*(1+$M$3)</f>
        <v>149.989004</v>
      </c>
      <c r="N152" s="48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</row>
    <row r="153" customFormat="false" ht="12.8" hidden="false" customHeight="false" outlineLevel="0" collapsed="false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8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</row>
    <row r="154" customFormat="false" ht="12.8" hidden="false" customHeight="true" outlineLevel="0" collapsed="false">
      <c r="A154" s="32" t="s">
        <v>456</v>
      </c>
      <c r="B154" s="101" t="s">
        <v>457</v>
      </c>
      <c r="C154" s="101"/>
      <c r="D154" s="101"/>
      <c r="E154" s="32"/>
      <c r="F154" s="32"/>
      <c r="G154" s="32"/>
      <c r="H154" s="32"/>
      <c r="I154" s="32"/>
      <c r="J154" s="102" t="n">
        <f aca="false">SUM(J155:J163)</f>
        <v>23138.492988</v>
      </c>
      <c r="K154" s="102" t="n">
        <f aca="false">SUM(K155:K163)</f>
        <v>1154.834002</v>
      </c>
      <c r="L154" s="102" t="n">
        <f aca="false">SUM(L155:L163)</f>
        <v>24293.32699</v>
      </c>
      <c r="M154" s="102" t="n">
        <f aca="false">SUM(M155:M163)</f>
        <v>30614.450672798</v>
      </c>
      <c r="N154" s="36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</row>
    <row r="155" customFormat="false" ht="30.55" hidden="false" customHeight="false" outlineLevel="0" collapsed="false">
      <c r="A155" s="103" t="s">
        <v>458</v>
      </c>
      <c r="B155" s="104" t="s">
        <v>459</v>
      </c>
      <c r="C155" s="105" t="s">
        <v>460</v>
      </c>
      <c r="D155" s="106" t="s">
        <v>461</v>
      </c>
      <c r="E155" s="103" t="s">
        <v>42</v>
      </c>
      <c r="F155" s="107" t="n">
        <v>19.2</v>
      </c>
      <c r="G155" s="108" t="n">
        <v>19.78</v>
      </c>
      <c r="H155" s="108" t="n">
        <v>10.91</v>
      </c>
      <c r="I155" s="74" t="n">
        <f aca="false">G155+H155</f>
        <v>30.69</v>
      </c>
      <c r="J155" s="46" t="n">
        <f aca="false">G155*F155</f>
        <v>379.776</v>
      </c>
      <c r="K155" s="46" t="n">
        <f aca="false">H155*F155</f>
        <v>209.472</v>
      </c>
      <c r="L155" s="46" t="n">
        <f aca="false">J155+K155</f>
        <v>589.248</v>
      </c>
      <c r="M155" s="47" t="n">
        <f aca="false">L155*(1+$M$3)</f>
        <v>742.5703296</v>
      </c>
      <c r="N155" s="48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</row>
    <row r="156" customFormat="false" ht="30.55" hidden="false" customHeight="false" outlineLevel="0" collapsed="false">
      <c r="A156" s="103" t="s">
        <v>462</v>
      </c>
      <c r="B156" s="104" t="s">
        <v>463</v>
      </c>
      <c r="C156" s="105" t="s">
        <v>464</v>
      </c>
      <c r="D156" s="106" t="s">
        <v>465</v>
      </c>
      <c r="E156" s="103" t="s">
        <v>42</v>
      </c>
      <c r="F156" s="107" t="n">
        <v>7.2</v>
      </c>
      <c r="G156" s="108" t="n">
        <v>116.23</v>
      </c>
      <c r="H156" s="108" t="n">
        <v>23.78</v>
      </c>
      <c r="I156" s="74" t="n">
        <f aca="false">G156+H156</f>
        <v>140.01</v>
      </c>
      <c r="J156" s="46" t="n">
        <f aca="false">G156*F156</f>
        <v>836.856</v>
      </c>
      <c r="K156" s="46" t="n">
        <f aca="false">H156*F156</f>
        <v>171.216</v>
      </c>
      <c r="L156" s="46" t="n">
        <f aca="false">J156+K156</f>
        <v>1008.072</v>
      </c>
      <c r="M156" s="47" t="n">
        <f aca="false">L156*(1+$M$3)</f>
        <v>1270.3723344</v>
      </c>
      <c r="N156" s="48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</row>
    <row r="157" customFormat="false" ht="40.25" hidden="false" customHeight="false" outlineLevel="0" collapsed="false">
      <c r="A157" s="103" t="s">
        <v>462</v>
      </c>
      <c r="B157" s="104" t="s">
        <v>466</v>
      </c>
      <c r="C157" s="105" t="s">
        <v>467</v>
      </c>
      <c r="D157" s="106" t="s">
        <v>468</v>
      </c>
      <c r="E157" s="103" t="s">
        <v>37</v>
      </c>
      <c r="F157" s="107" t="n">
        <v>3.6</v>
      </c>
      <c r="G157" s="108" t="n">
        <v>1201.04</v>
      </c>
      <c r="H157" s="108" t="n">
        <v>52.29</v>
      </c>
      <c r="I157" s="74" t="n">
        <f aca="false">G157+H157</f>
        <v>1253.33</v>
      </c>
      <c r="J157" s="46" t="n">
        <f aca="false">G157*F157</f>
        <v>4323.744</v>
      </c>
      <c r="K157" s="46" t="n">
        <f aca="false">H157*F157</f>
        <v>188.244</v>
      </c>
      <c r="L157" s="46" t="n">
        <f aca="false">J157+K157</f>
        <v>4511.988</v>
      </c>
      <c r="M157" s="47" t="n">
        <f aca="false">L157*(1+$M$3)</f>
        <v>5686.0072776</v>
      </c>
      <c r="N157" s="48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</row>
    <row r="158" customFormat="false" ht="40.25" hidden="false" customHeight="false" outlineLevel="0" collapsed="false">
      <c r="A158" s="103" t="s">
        <v>469</v>
      </c>
      <c r="B158" s="104" t="s">
        <v>470</v>
      </c>
      <c r="C158" s="105" t="s">
        <v>467</v>
      </c>
      <c r="D158" s="106" t="s">
        <v>468</v>
      </c>
      <c r="E158" s="103" t="s">
        <v>37</v>
      </c>
      <c r="F158" s="107" t="n">
        <v>0.72</v>
      </c>
      <c r="G158" s="108" t="n">
        <v>1201.04</v>
      </c>
      <c r="H158" s="108" t="n">
        <v>52.29</v>
      </c>
      <c r="I158" s="74" t="n">
        <f aca="false">G158+H158</f>
        <v>1253.33</v>
      </c>
      <c r="J158" s="46" t="n">
        <f aca="false">G158*F158</f>
        <v>864.7488</v>
      </c>
      <c r="K158" s="46" t="n">
        <f aca="false">H158*F158</f>
        <v>37.6488</v>
      </c>
      <c r="L158" s="46" t="n">
        <f aca="false">J158+K158</f>
        <v>902.3976</v>
      </c>
      <c r="M158" s="47" t="n">
        <f aca="false">L158*(1+$M$3)</f>
        <v>1137.20145552</v>
      </c>
      <c r="N158" s="48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</row>
    <row r="159" customFormat="false" ht="49.95" hidden="false" customHeight="false" outlineLevel="0" collapsed="false">
      <c r="A159" s="103" t="s">
        <v>471</v>
      </c>
      <c r="B159" s="39" t="s">
        <v>472</v>
      </c>
      <c r="C159" s="40" t="s">
        <v>473</v>
      </c>
      <c r="D159" s="56" t="s">
        <v>474</v>
      </c>
      <c r="E159" s="42" t="s">
        <v>16</v>
      </c>
      <c r="F159" s="57" t="n">
        <v>2</v>
      </c>
      <c r="G159" s="44" t="n">
        <v>673.59</v>
      </c>
      <c r="H159" s="44" t="n">
        <v>74.69</v>
      </c>
      <c r="I159" s="45" t="n">
        <f aca="false">G159+H159</f>
        <v>748.28</v>
      </c>
      <c r="J159" s="46" t="n">
        <f aca="false">G159*F159</f>
        <v>1347.18</v>
      </c>
      <c r="K159" s="46" t="n">
        <f aca="false">H159*F159</f>
        <v>149.38</v>
      </c>
      <c r="L159" s="46" t="n">
        <f aca="false">J159+K159</f>
        <v>1496.56</v>
      </c>
      <c r="M159" s="47" t="n">
        <f aca="false">L159*(1+$M$3)</f>
        <v>1885.964912</v>
      </c>
      <c r="N159" s="48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</row>
    <row r="160" customFormat="false" ht="59.7" hidden="false" customHeight="false" outlineLevel="0" collapsed="false">
      <c r="A160" s="103" t="s">
        <v>475</v>
      </c>
      <c r="B160" s="39" t="s">
        <v>476</v>
      </c>
      <c r="C160" s="40" t="s">
        <v>477</v>
      </c>
      <c r="D160" s="56" t="s">
        <v>478</v>
      </c>
      <c r="E160" s="42" t="s">
        <v>16</v>
      </c>
      <c r="F160" s="57" t="n">
        <v>2</v>
      </c>
      <c r="G160" s="44" t="n">
        <f aca="false">COMPOSIÇÕES!I38</f>
        <v>1051.055494</v>
      </c>
      <c r="H160" s="44" t="n">
        <f aca="false">COMPOSIÇÕES!J38</f>
        <v>79.902601</v>
      </c>
      <c r="I160" s="45" t="n">
        <f aca="false">G160+H160</f>
        <v>1130.958095</v>
      </c>
      <c r="J160" s="46" t="n">
        <f aca="false">G160*F160</f>
        <v>2102.110988</v>
      </c>
      <c r="K160" s="46" t="n">
        <f aca="false">H160*F160</f>
        <v>159.805202</v>
      </c>
      <c r="L160" s="46" t="n">
        <f aca="false">J160+K160</f>
        <v>2261.91619</v>
      </c>
      <c r="M160" s="47" t="n">
        <f aca="false">L160*(1+$M$3)</f>
        <v>2850.466782638</v>
      </c>
      <c r="N160" s="48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</row>
    <row r="161" customFormat="false" ht="30.55" hidden="false" customHeight="false" outlineLevel="0" collapsed="false">
      <c r="A161" s="103" t="s">
        <v>475</v>
      </c>
      <c r="B161" s="39" t="s">
        <v>479</v>
      </c>
      <c r="C161" s="40" t="s">
        <v>480</v>
      </c>
      <c r="D161" s="56" t="s">
        <v>481</v>
      </c>
      <c r="E161" s="42" t="s">
        <v>37</v>
      </c>
      <c r="F161" s="57" t="n">
        <v>0.64</v>
      </c>
      <c r="G161" s="44" t="n">
        <v>1219.13</v>
      </c>
      <c r="H161" s="44" t="n">
        <v>11.7</v>
      </c>
      <c r="I161" s="45" t="n">
        <f aca="false">G161+H161</f>
        <v>1230.83</v>
      </c>
      <c r="J161" s="46" t="n">
        <f aca="false">G161*F161</f>
        <v>780.2432</v>
      </c>
      <c r="K161" s="46" t="n">
        <f aca="false">H161*F161</f>
        <v>7.488</v>
      </c>
      <c r="L161" s="46" t="n">
        <f aca="false">J161+K161</f>
        <v>787.7312</v>
      </c>
      <c r="M161" s="47" t="n">
        <f aca="false">L161*(1+$M$3)</f>
        <v>992.69885824</v>
      </c>
      <c r="N161" s="48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</row>
    <row r="162" customFormat="false" ht="30.55" hidden="false" customHeight="false" outlineLevel="0" collapsed="false">
      <c r="A162" s="103" t="s">
        <v>482</v>
      </c>
      <c r="B162" s="39" t="s">
        <v>483</v>
      </c>
      <c r="C162" s="40" t="s">
        <v>480</v>
      </c>
      <c r="D162" s="56" t="s">
        <v>481</v>
      </c>
      <c r="E162" s="42" t="s">
        <v>37</v>
      </c>
      <c r="F162" s="57" t="n">
        <v>9.8</v>
      </c>
      <c r="G162" s="44" t="n">
        <v>1219.13</v>
      </c>
      <c r="H162" s="44" t="n">
        <v>11.7</v>
      </c>
      <c r="I162" s="45" t="n">
        <f aca="false">G162+H162</f>
        <v>1230.83</v>
      </c>
      <c r="J162" s="46" t="n">
        <f aca="false">G162*F162</f>
        <v>11947.474</v>
      </c>
      <c r="K162" s="46" t="n">
        <f aca="false">H162*F162</f>
        <v>114.66</v>
      </c>
      <c r="L162" s="46" t="n">
        <f aca="false">J162+K162</f>
        <v>12062.134</v>
      </c>
      <c r="M162" s="47" t="n">
        <f aca="false">L162*(1+$M$3)</f>
        <v>15200.7012668</v>
      </c>
      <c r="N162" s="48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</row>
    <row r="163" customFormat="false" ht="40.25" hidden="false" customHeight="false" outlineLevel="0" collapsed="false">
      <c r="A163" s="103" t="s">
        <v>484</v>
      </c>
      <c r="B163" s="39" t="s">
        <v>485</v>
      </c>
      <c r="C163" s="40" t="s">
        <v>486</v>
      </c>
      <c r="D163" s="56" t="s">
        <v>487</v>
      </c>
      <c r="E163" s="42" t="s">
        <v>16</v>
      </c>
      <c r="F163" s="57" t="n">
        <v>4</v>
      </c>
      <c r="G163" s="44" t="n">
        <v>139.09</v>
      </c>
      <c r="H163" s="44" t="n">
        <v>29.23</v>
      </c>
      <c r="I163" s="45" t="n">
        <f aca="false">G163+H163</f>
        <v>168.32</v>
      </c>
      <c r="J163" s="46" t="n">
        <f aca="false">G163*F163</f>
        <v>556.36</v>
      </c>
      <c r="K163" s="46" t="n">
        <f aca="false">H163*F163</f>
        <v>116.92</v>
      </c>
      <c r="L163" s="46" t="n">
        <f aca="false">J163+K163</f>
        <v>673.28</v>
      </c>
      <c r="M163" s="47" t="n">
        <f aca="false">L163*(1+$M$3)</f>
        <v>848.467456</v>
      </c>
      <c r="N163" s="48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</row>
    <row r="164" customFormat="false" ht="12.8" hidden="false" customHeight="false" outlineLevel="0" collapsed="false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8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</row>
    <row r="165" customFormat="false" ht="12.8" hidden="false" customHeight="true" outlineLevel="0" collapsed="false">
      <c r="A165" s="50" t="s">
        <v>488</v>
      </c>
      <c r="B165" s="51" t="s">
        <v>489</v>
      </c>
      <c r="C165" s="51"/>
      <c r="D165" s="51"/>
      <c r="E165" s="52"/>
      <c r="F165" s="52"/>
      <c r="G165" s="52"/>
      <c r="H165" s="52"/>
      <c r="I165" s="53"/>
      <c r="J165" s="35" t="n">
        <f aca="false">SUM(J166:J172)</f>
        <v>10955.931</v>
      </c>
      <c r="K165" s="35" t="n">
        <f aca="false">SUM(K166:K172)</f>
        <v>6522.556</v>
      </c>
      <c r="L165" s="35" t="n">
        <f aca="false">SUM(L166:L172)</f>
        <v>17478.487</v>
      </c>
      <c r="M165" s="35" t="n">
        <f aca="false">SUM(M166:M172)</f>
        <v>22026.3893174</v>
      </c>
      <c r="N165" s="36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</row>
    <row r="166" customFormat="false" ht="40.25" hidden="false" customHeight="false" outlineLevel="0" collapsed="false">
      <c r="A166" s="38" t="s">
        <v>490</v>
      </c>
      <c r="B166" s="39" t="s">
        <v>491</v>
      </c>
      <c r="C166" s="40" t="n">
        <v>87879</v>
      </c>
      <c r="D166" s="56" t="s">
        <v>492</v>
      </c>
      <c r="E166" s="42" t="s">
        <v>37</v>
      </c>
      <c r="F166" s="43" t="n">
        <v>227.5</v>
      </c>
      <c r="G166" s="44" t="n">
        <v>2.36</v>
      </c>
      <c r="H166" s="44" t="n">
        <v>2.29</v>
      </c>
      <c r="I166" s="45" t="n">
        <f aca="false">G166+H166</f>
        <v>4.65</v>
      </c>
      <c r="J166" s="46" t="n">
        <f aca="false">G166*F166</f>
        <v>536.9</v>
      </c>
      <c r="K166" s="46" t="n">
        <f aca="false">H166*F166</f>
        <v>520.975</v>
      </c>
      <c r="L166" s="46" t="n">
        <f aca="false">J166+K166</f>
        <v>1057.875</v>
      </c>
      <c r="M166" s="47" t="n">
        <f aca="false">L166*(1+$M$3)</f>
        <v>1333.134075</v>
      </c>
      <c r="N166" s="48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</row>
    <row r="167" customFormat="false" ht="40.25" hidden="false" customHeight="false" outlineLevel="0" collapsed="false">
      <c r="A167" s="38" t="s">
        <v>493</v>
      </c>
      <c r="B167" s="39" t="s">
        <v>494</v>
      </c>
      <c r="C167" s="40" t="s">
        <v>495</v>
      </c>
      <c r="D167" s="56" t="s">
        <v>496</v>
      </c>
      <c r="E167" s="42" t="s">
        <v>37</v>
      </c>
      <c r="F167" s="43" t="n">
        <v>227.5</v>
      </c>
      <c r="G167" s="44" t="n">
        <v>13.18</v>
      </c>
      <c r="H167" s="44" t="n">
        <v>12.08</v>
      </c>
      <c r="I167" s="45" t="n">
        <f aca="false">G167+H167</f>
        <v>25.26</v>
      </c>
      <c r="J167" s="46" t="n">
        <f aca="false">G167*F167</f>
        <v>2998.45</v>
      </c>
      <c r="K167" s="46" t="n">
        <f aca="false">H167*F167</f>
        <v>2748.2</v>
      </c>
      <c r="L167" s="46" t="n">
        <f aca="false">J167+K167</f>
        <v>5746.65</v>
      </c>
      <c r="M167" s="47" t="n">
        <f aca="false">L167*(1+$M$3)</f>
        <v>7241.92833</v>
      </c>
      <c r="N167" s="48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</row>
    <row r="168" customFormat="false" ht="40.25" hidden="false" customHeight="false" outlineLevel="0" collapsed="false">
      <c r="A168" s="38" t="s">
        <v>490</v>
      </c>
      <c r="B168" s="39" t="s">
        <v>497</v>
      </c>
      <c r="C168" s="40" t="n">
        <v>87879</v>
      </c>
      <c r="D168" s="56" t="s">
        <v>492</v>
      </c>
      <c r="E168" s="42" t="s">
        <v>37</v>
      </c>
      <c r="F168" s="43" t="n">
        <f aca="false">F82*2</f>
        <v>86.7</v>
      </c>
      <c r="G168" s="44" t="n">
        <v>2.36</v>
      </c>
      <c r="H168" s="44" t="n">
        <v>2.29</v>
      </c>
      <c r="I168" s="45" t="n">
        <f aca="false">G168+H168</f>
        <v>4.65</v>
      </c>
      <c r="J168" s="46" t="n">
        <f aca="false">G168*F168</f>
        <v>204.612</v>
      </c>
      <c r="K168" s="46" t="n">
        <f aca="false">H168*F168</f>
        <v>198.543</v>
      </c>
      <c r="L168" s="46" t="n">
        <f aca="false">J168+K168</f>
        <v>403.155</v>
      </c>
      <c r="M168" s="47" t="n">
        <f aca="false">L168*(1+$M$3)</f>
        <v>508.055931</v>
      </c>
      <c r="N168" s="48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</row>
    <row r="169" customFormat="false" ht="40.25" hidden="false" customHeight="false" outlineLevel="0" collapsed="false">
      <c r="A169" s="38" t="s">
        <v>493</v>
      </c>
      <c r="B169" s="39" t="s">
        <v>498</v>
      </c>
      <c r="C169" s="40" t="s">
        <v>495</v>
      </c>
      <c r="D169" s="56" t="s">
        <v>496</v>
      </c>
      <c r="E169" s="42" t="s">
        <v>37</v>
      </c>
      <c r="F169" s="43" t="n">
        <f aca="false">F168</f>
        <v>86.7</v>
      </c>
      <c r="G169" s="44" t="n">
        <v>13.18</v>
      </c>
      <c r="H169" s="44" t="n">
        <v>12.08</v>
      </c>
      <c r="I169" s="45" t="n">
        <f aca="false">G169+H169</f>
        <v>25.26</v>
      </c>
      <c r="J169" s="46" t="n">
        <f aca="false">G169*F169</f>
        <v>1142.706</v>
      </c>
      <c r="K169" s="46" t="n">
        <f aca="false">H169*F169</f>
        <v>1047.336</v>
      </c>
      <c r="L169" s="46" t="n">
        <f aca="false">J169+K169</f>
        <v>2190.042</v>
      </c>
      <c r="M169" s="47" t="n">
        <f aca="false">L169*(1+$M$3)</f>
        <v>2759.8909284</v>
      </c>
      <c r="N169" s="48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</row>
    <row r="170" customFormat="false" ht="40.25" hidden="false" customHeight="false" outlineLevel="0" collapsed="false">
      <c r="A170" s="38" t="s">
        <v>499</v>
      </c>
      <c r="B170" s="39" t="s">
        <v>500</v>
      </c>
      <c r="C170" s="40" t="s">
        <v>501</v>
      </c>
      <c r="D170" s="56" t="s">
        <v>502</v>
      </c>
      <c r="E170" s="42" t="s">
        <v>37</v>
      </c>
      <c r="F170" s="43" t="n">
        <v>7</v>
      </c>
      <c r="G170" s="44" t="n">
        <v>8.01</v>
      </c>
      <c r="H170" s="44" t="n">
        <v>1.47</v>
      </c>
      <c r="I170" s="45" t="n">
        <f aca="false">G170+H170</f>
        <v>9.48</v>
      </c>
      <c r="J170" s="46" t="n">
        <f aca="false">G170*F170</f>
        <v>56.07</v>
      </c>
      <c r="K170" s="46" t="n">
        <f aca="false">H170*F170</f>
        <v>10.29</v>
      </c>
      <c r="L170" s="46" t="n">
        <f aca="false">J170+K170</f>
        <v>66.36</v>
      </c>
      <c r="M170" s="47" t="n">
        <f aca="false">L170*(1+$M$3)</f>
        <v>83.626872</v>
      </c>
      <c r="N170" s="48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</row>
    <row r="171" customFormat="false" ht="30.55" hidden="false" customHeight="false" outlineLevel="0" collapsed="false">
      <c r="A171" s="38" t="s">
        <v>503</v>
      </c>
      <c r="B171" s="39" t="s">
        <v>504</v>
      </c>
      <c r="C171" s="40" t="s">
        <v>505</v>
      </c>
      <c r="D171" s="56" t="s">
        <v>506</v>
      </c>
      <c r="E171" s="42" t="s">
        <v>37</v>
      </c>
      <c r="F171" s="43" t="n">
        <v>7</v>
      </c>
      <c r="G171" s="44" t="n">
        <v>21.78</v>
      </c>
      <c r="H171" s="44" t="n">
        <v>22.68</v>
      </c>
      <c r="I171" s="45" t="n">
        <f aca="false">G171+H171</f>
        <v>44.46</v>
      </c>
      <c r="J171" s="46" t="n">
        <f aca="false">G171*F171</f>
        <v>152.46</v>
      </c>
      <c r="K171" s="46" t="n">
        <f aca="false">H171*F171</f>
        <v>158.76</v>
      </c>
      <c r="L171" s="46" t="n">
        <f aca="false">J171+K171</f>
        <v>311.22</v>
      </c>
      <c r="M171" s="47" t="n">
        <f aca="false">L171*(1+$M$3)</f>
        <v>392.199444</v>
      </c>
      <c r="N171" s="48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</row>
    <row r="172" customFormat="false" ht="40.25" hidden="false" customHeight="false" outlineLevel="0" collapsed="false">
      <c r="A172" s="38" t="s">
        <v>507</v>
      </c>
      <c r="B172" s="39" t="s">
        <v>508</v>
      </c>
      <c r="C172" s="40" t="s">
        <v>509</v>
      </c>
      <c r="D172" s="56" t="s">
        <v>510</v>
      </c>
      <c r="E172" s="42" t="s">
        <v>37</v>
      </c>
      <c r="F172" s="43" t="n">
        <v>88.9</v>
      </c>
      <c r="G172" s="44" t="n">
        <v>65.97</v>
      </c>
      <c r="H172" s="44" t="n">
        <v>20.68</v>
      </c>
      <c r="I172" s="45" t="n">
        <f aca="false">G172+H172</f>
        <v>86.65</v>
      </c>
      <c r="J172" s="46" t="n">
        <f aca="false">G172*F172</f>
        <v>5864.733</v>
      </c>
      <c r="K172" s="46" t="n">
        <f aca="false">H172*F172</f>
        <v>1838.452</v>
      </c>
      <c r="L172" s="46" t="n">
        <f aca="false">J172+K172</f>
        <v>7703.185</v>
      </c>
      <c r="M172" s="47" t="n">
        <f aca="false">L172*(1+$M$3)</f>
        <v>9707.553737</v>
      </c>
      <c r="N172" s="48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</row>
    <row r="173" customFormat="false" ht="12.8" hidden="false" customHeight="false" outlineLevel="0" collapsed="false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8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</row>
    <row r="174" customFormat="false" ht="12.8" hidden="false" customHeight="true" outlineLevel="0" collapsed="false">
      <c r="A174" s="32" t="s">
        <v>511</v>
      </c>
      <c r="B174" s="101" t="s">
        <v>512</v>
      </c>
      <c r="C174" s="101"/>
      <c r="D174" s="101"/>
      <c r="E174" s="32"/>
      <c r="F174" s="32"/>
      <c r="G174" s="32"/>
      <c r="H174" s="32"/>
      <c r="I174" s="32"/>
      <c r="J174" s="102" t="n">
        <f aca="false">SUM(J175:J182)</f>
        <v>8179.6633</v>
      </c>
      <c r="K174" s="102" t="n">
        <f aca="false">SUM(K175:K182)</f>
        <v>1312.6323</v>
      </c>
      <c r="L174" s="102" t="n">
        <f aca="false">SUM(L175:L182)</f>
        <v>9492.2956</v>
      </c>
      <c r="M174" s="102" t="n">
        <f aca="false">SUM(M175:M182)</f>
        <v>11962.19091512</v>
      </c>
      <c r="N174" s="36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</row>
    <row r="175" customFormat="false" ht="69.4" hidden="false" customHeight="false" outlineLevel="0" collapsed="false">
      <c r="A175" s="103" t="s">
        <v>513</v>
      </c>
      <c r="B175" s="104" t="s">
        <v>514</v>
      </c>
      <c r="C175" s="105" t="s">
        <v>515</v>
      </c>
      <c r="D175" s="106" t="s">
        <v>516</v>
      </c>
      <c r="E175" s="103" t="s">
        <v>51</v>
      </c>
      <c r="F175" s="107" t="n">
        <f aca="false">(F177+F182)*0.3</f>
        <v>13.71</v>
      </c>
      <c r="G175" s="108" t="n">
        <v>10.23</v>
      </c>
      <c r="H175" s="108" t="n">
        <v>5.73</v>
      </c>
      <c r="I175" s="74" t="n">
        <f aca="false">G175+H175</f>
        <v>15.96</v>
      </c>
      <c r="J175" s="46" t="n">
        <f aca="false">G175*F175</f>
        <v>140.2533</v>
      </c>
      <c r="K175" s="46" t="n">
        <f aca="false">H175*F175</f>
        <v>78.5583</v>
      </c>
      <c r="L175" s="46" t="n">
        <f aca="false">J175+K175</f>
        <v>218.8116</v>
      </c>
      <c r="M175" s="47" t="n">
        <f aca="false">L175*(1+$M$3)</f>
        <v>275.74637832</v>
      </c>
      <c r="N175" s="48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</row>
    <row r="176" customFormat="false" ht="35.05" hidden="false" customHeight="false" outlineLevel="0" collapsed="false">
      <c r="A176" s="103" t="s">
        <v>517</v>
      </c>
      <c r="B176" s="104" t="s">
        <v>518</v>
      </c>
      <c r="C176" s="109" t="s">
        <v>519</v>
      </c>
      <c r="D176" s="110" t="s">
        <v>520</v>
      </c>
      <c r="E176" s="109" t="s">
        <v>37</v>
      </c>
      <c r="F176" s="107" t="n">
        <f aca="false">F177+F181+F182</f>
        <v>82.5</v>
      </c>
      <c r="G176" s="108" t="n">
        <v>1.76</v>
      </c>
      <c r="H176" s="108" t="n">
        <v>0.19</v>
      </c>
      <c r="I176" s="74" t="n">
        <f aca="false">G176+H176</f>
        <v>1.95</v>
      </c>
      <c r="J176" s="46" t="n">
        <f aca="false">G176*F176</f>
        <v>145.2</v>
      </c>
      <c r="K176" s="46" t="n">
        <f aca="false">H176*F176</f>
        <v>15.675</v>
      </c>
      <c r="L176" s="46" t="n">
        <f aca="false">J176+K176</f>
        <v>160.875</v>
      </c>
      <c r="M176" s="47" t="n">
        <f aca="false">L176*(1+$M$3)</f>
        <v>202.734675</v>
      </c>
      <c r="N176" s="48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</row>
    <row r="177" customFormat="false" ht="57.45" hidden="false" customHeight="false" outlineLevel="0" collapsed="false">
      <c r="A177" s="103" t="s">
        <v>521</v>
      </c>
      <c r="B177" s="104" t="s">
        <v>522</v>
      </c>
      <c r="C177" s="109" t="s">
        <v>523</v>
      </c>
      <c r="D177" s="110" t="s">
        <v>524</v>
      </c>
      <c r="E177" s="109" t="s">
        <v>37</v>
      </c>
      <c r="F177" s="107" t="n">
        <v>37.6</v>
      </c>
      <c r="G177" s="108" t="n">
        <v>64.59</v>
      </c>
      <c r="H177" s="108" t="n">
        <v>6.53</v>
      </c>
      <c r="I177" s="74" t="n">
        <f aca="false">G177+H177</f>
        <v>71.12</v>
      </c>
      <c r="J177" s="46" t="n">
        <f aca="false">G177*F177</f>
        <v>2428.584</v>
      </c>
      <c r="K177" s="46" t="n">
        <f aca="false">H177*F177</f>
        <v>245.528</v>
      </c>
      <c r="L177" s="46" t="n">
        <f aca="false">J177+K177</f>
        <v>2674.112</v>
      </c>
      <c r="M177" s="47" t="n">
        <f aca="false">L177*(1+$M$3)</f>
        <v>3369.9159424</v>
      </c>
      <c r="N177" s="48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</row>
    <row r="178" customFormat="false" ht="68.65" hidden="false" customHeight="false" outlineLevel="0" collapsed="false">
      <c r="A178" s="103" t="s">
        <v>525</v>
      </c>
      <c r="B178" s="104" t="s">
        <v>526</v>
      </c>
      <c r="C178" s="109" t="s">
        <v>527</v>
      </c>
      <c r="D178" s="110" t="s">
        <v>528</v>
      </c>
      <c r="E178" s="109" t="s">
        <v>37</v>
      </c>
      <c r="F178" s="107" t="n">
        <v>37.6</v>
      </c>
      <c r="G178" s="108" t="n">
        <v>21.61</v>
      </c>
      <c r="H178" s="108" t="n">
        <v>9.65</v>
      </c>
      <c r="I178" s="74" t="n">
        <f aca="false">G178+H178</f>
        <v>31.26</v>
      </c>
      <c r="J178" s="46" t="n">
        <f aca="false">G178*F178</f>
        <v>812.536</v>
      </c>
      <c r="K178" s="46" t="n">
        <f aca="false">H178*F178</f>
        <v>362.84</v>
      </c>
      <c r="L178" s="46" t="n">
        <f aca="false">J178+K178</f>
        <v>1175.376</v>
      </c>
      <c r="M178" s="47" t="n">
        <f aca="false">L178*(1+$M$3)</f>
        <v>1481.2088352</v>
      </c>
      <c r="N178" s="48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</row>
    <row r="179" customFormat="false" ht="40.25" hidden="false" customHeight="false" outlineLevel="0" collapsed="false">
      <c r="A179" s="103" t="s">
        <v>529</v>
      </c>
      <c r="B179" s="111" t="s">
        <v>530</v>
      </c>
      <c r="C179" s="105" t="s">
        <v>531</v>
      </c>
      <c r="D179" s="106" t="s">
        <v>532</v>
      </c>
      <c r="E179" s="103" t="s">
        <v>37</v>
      </c>
      <c r="F179" s="107" t="n">
        <v>31.3</v>
      </c>
      <c r="G179" s="108" t="n">
        <v>42.63</v>
      </c>
      <c r="H179" s="108" t="n">
        <v>7.78</v>
      </c>
      <c r="I179" s="74" t="n">
        <f aca="false">G179+H179</f>
        <v>50.41</v>
      </c>
      <c r="J179" s="46" t="n">
        <f aca="false">G179*F179</f>
        <v>1334.319</v>
      </c>
      <c r="K179" s="46" t="n">
        <f aca="false">H179*F179</f>
        <v>243.514</v>
      </c>
      <c r="L179" s="46" t="n">
        <f aca="false">J179+K179</f>
        <v>1577.833</v>
      </c>
      <c r="M179" s="47" t="n">
        <f aca="false">L179*(1+$M$3)</f>
        <v>1988.3851466</v>
      </c>
      <c r="N179" s="48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</row>
    <row r="180" customFormat="false" ht="20.85" hidden="false" customHeight="false" outlineLevel="0" collapsed="false">
      <c r="A180" s="103" t="s">
        <v>533</v>
      </c>
      <c r="B180" s="111" t="s">
        <v>534</v>
      </c>
      <c r="C180" s="105" t="s">
        <v>535</v>
      </c>
      <c r="D180" s="106" t="s">
        <v>536</v>
      </c>
      <c r="E180" s="103" t="s">
        <v>42</v>
      </c>
      <c r="F180" s="107" t="n">
        <v>4</v>
      </c>
      <c r="G180" s="108" t="n">
        <v>104.67</v>
      </c>
      <c r="H180" s="108" t="n">
        <v>18.33</v>
      </c>
      <c r="I180" s="74" t="n">
        <f aca="false">G180+H180</f>
        <v>123</v>
      </c>
      <c r="J180" s="46" t="n">
        <f aca="false">G180*F180</f>
        <v>418.68</v>
      </c>
      <c r="K180" s="46" t="n">
        <f aca="false">H180*F180</f>
        <v>73.32</v>
      </c>
      <c r="L180" s="46" t="n">
        <f aca="false">J180+K180</f>
        <v>492</v>
      </c>
      <c r="M180" s="47" t="n">
        <f aca="false">L180*(1+$M$3)</f>
        <v>620.0184</v>
      </c>
      <c r="N180" s="48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</row>
    <row r="181" customFormat="false" ht="57.45" hidden="false" customHeight="false" outlineLevel="0" collapsed="false">
      <c r="A181" s="103" t="s">
        <v>537</v>
      </c>
      <c r="B181" s="112" t="s">
        <v>538</v>
      </c>
      <c r="C181" s="113" t="s">
        <v>523</v>
      </c>
      <c r="D181" s="114" t="s">
        <v>524</v>
      </c>
      <c r="E181" s="115" t="s">
        <v>37</v>
      </c>
      <c r="F181" s="116" t="n">
        <v>36.8</v>
      </c>
      <c r="G181" s="108" t="n">
        <v>64.59</v>
      </c>
      <c r="H181" s="108" t="n">
        <v>6.53</v>
      </c>
      <c r="I181" s="70" t="n">
        <f aca="false">G181+H181</f>
        <v>71.12</v>
      </c>
      <c r="J181" s="65" t="n">
        <f aca="false">G181*F181</f>
        <v>2376.912</v>
      </c>
      <c r="K181" s="65" t="n">
        <f aca="false">H181*F181</f>
        <v>240.304</v>
      </c>
      <c r="L181" s="65" t="n">
        <f aca="false">J181+K181</f>
        <v>2617.216</v>
      </c>
      <c r="M181" s="66" t="n">
        <f aca="false">L181*(1+$M$3)</f>
        <v>3298.2156032</v>
      </c>
      <c r="N181" s="11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</row>
    <row r="182" customFormat="false" ht="57.45" hidden="false" customHeight="false" outlineLevel="0" collapsed="false">
      <c r="A182" s="103" t="s">
        <v>539</v>
      </c>
      <c r="B182" s="104" t="s">
        <v>540</v>
      </c>
      <c r="C182" s="109" t="s">
        <v>523</v>
      </c>
      <c r="D182" s="110" t="s">
        <v>524</v>
      </c>
      <c r="E182" s="109" t="s">
        <v>37</v>
      </c>
      <c r="F182" s="107" t="n">
        <v>8.1</v>
      </c>
      <c r="G182" s="108" t="n">
        <v>64.59</v>
      </c>
      <c r="H182" s="108" t="n">
        <v>6.53</v>
      </c>
      <c r="I182" s="74" t="n">
        <f aca="false">G182+H182</f>
        <v>71.12</v>
      </c>
      <c r="J182" s="46" t="n">
        <f aca="false">G182*F182</f>
        <v>523.179</v>
      </c>
      <c r="K182" s="46" t="n">
        <f aca="false">H182*F182</f>
        <v>52.893</v>
      </c>
      <c r="L182" s="46" t="n">
        <f aca="false">J182+K182</f>
        <v>576.072</v>
      </c>
      <c r="M182" s="47" t="n">
        <f aca="false">L182*(1+$M$3)</f>
        <v>725.9659344</v>
      </c>
      <c r="N182" s="48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</row>
    <row r="183" customFormat="false" ht="12.8" hidden="false" customHeight="false" outlineLevel="0" collapsed="false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8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</row>
    <row r="184" customFormat="false" ht="12.8" hidden="false" customHeight="true" outlineLevel="0" collapsed="false">
      <c r="A184" s="50" t="s">
        <v>541</v>
      </c>
      <c r="B184" s="51" t="s">
        <v>542</v>
      </c>
      <c r="C184" s="51"/>
      <c r="D184" s="51"/>
      <c r="E184" s="52"/>
      <c r="F184" s="52"/>
      <c r="G184" s="52"/>
      <c r="H184" s="52"/>
      <c r="I184" s="53"/>
      <c r="J184" s="35" t="n">
        <f aca="false">SUM(J185:J186)</f>
        <v>1721.42</v>
      </c>
      <c r="K184" s="35" t="n">
        <f aca="false">SUM(K185:K186)</f>
        <v>760.792</v>
      </c>
      <c r="L184" s="35" t="n">
        <f aca="false">SUM(L185:L186)</f>
        <v>2482.212</v>
      </c>
      <c r="M184" s="35" t="n">
        <f aca="false">SUM(M185:M186)</f>
        <v>3128.0835624</v>
      </c>
      <c r="N184" s="36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</row>
    <row r="185" customFormat="false" ht="30.55" hidden="false" customHeight="false" outlineLevel="0" collapsed="false">
      <c r="A185" s="73" t="s">
        <v>543</v>
      </c>
      <c r="B185" s="93" t="s">
        <v>544</v>
      </c>
      <c r="C185" s="76" t="s">
        <v>545</v>
      </c>
      <c r="D185" s="77" t="s">
        <v>546</v>
      </c>
      <c r="E185" s="78" t="s">
        <v>37</v>
      </c>
      <c r="F185" s="43" t="n">
        <v>24.4</v>
      </c>
      <c r="G185" s="94" t="n">
        <v>60.92</v>
      </c>
      <c r="H185" s="94" t="n">
        <v>17.11</v>
      </c>
      <c r="I185" s="80" t="n">
        <f aca="false">G185+H185</f>
        <v>78.03</v>
      </c>
      <c r="J185" s="46" t="n">
        <f aca="false">G185*F185</f>
        <v>1486.448</v>
      </c>
      <c r="K185" s="46" t="n">
        <f aca="false">H185*F185</f>
        <v>417.484</v>
      </c>
      <c r="L185" s="46" t="n">
        <f aca="false">J185+K185</f>
        <v>1903.932</v>
      </c>
      <c r="M185" s="47" t="n">
        <f aca="false">L185*(1+$M$3)</f>
        <v>2399.3351064</v>
      </c>
      <c r="N185" s="48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</row>
    <row r="186" customFormat="false" ht="30.55" hidden="false" customHeight="false" outlineLevel="0" collapsed="false">
      <c r="A186" s="73" t="s">
        <v>547</v>
      </c>
      <c r="B186" s="93" t="s">
        <v>548</v>
      </c>
      <c r="C186" s="76" t="s">
        <v>549</v>
      </c>
      <c r="D186" s="77" t="s">
        <v>550</v>
      </c>
      <c r="E186" s="78" t="s">
        <v>37</v>
      </c>
      <c r="F186" s="43" t="n">
        <f aca="false">F185</f>
        <v>24.4</v>
      </c>
      <c r="G186" s="94" t="n">
        <v>9.63</v>
      </c>
      <c r="H186" s="94" t="n">
        <v>14.07</v>
      </c>
      <c r="I186" s="80" t="n">
        <f aca="false">G186+H186</f>
        <v>23.7</v>
      </c>
      <c r="J186" s="46" t="n">
        <f aca="false">G186*F186</f>
        <v>234.972</v>
      </c>
      <c r="K186" s="46" t="n">
        <f aca="false">H186*F186</f>
        <v>343.308</v>
      </c>
      <c r="L186" s="46" t="n">
        <f aca="false">J186+K186</f>
        <v>578.28</v>
      </c>
      <c r="M186" s="47" t="n">
        <f aca="false">L186*(1+$M$3)</f>
        <v>728.748456</v>
      </c>
      <c r="N186" s="48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</row>
    <row r="187" customFormat="false" ht="12.8" hidden="false" customHeight="false" outlineLevel="0" collapsed="false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8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</row>
    <row r="188" customFormat="false" ht="12.8" hidden="false" customHeight="true" outlineLevel="0" collapsed="false">
      <c r="A188" s="50" t="s">
        <v>551</v>
      </c>
      <c r="B188" s="51" t="s">
        <v>552</v>
      </c>
      <c r="C188" s="51"/>
      <c r="D188" s="51"/>
      <c r="E188" s="52"/>
      <c r="F188" s="52"/>
      <c r="G188" s="52"/>
      <c r="H188" s="52"/>
      <c r="I188" s="53"/>
      <c r="J188" s="35" t="n">
        <f aca="false">SUM(J189:J196)</f>
        <v>2425.076</v>
      </c>
      <c r="K188" s="35" t="n">
        <f aca="false">SUM(K189:K196)</f>
        <v>2188.184</v>
      </c>
      <c r="L188" s="35" t="n">
        <f aca="false">SUM(L189:L196)</f>
        <v>4613.26</v>
      </c>
      <c r="M188" s="35" t="n">
        <f aca="false">SUM(M189:M196)</f>
        <v>5813.630252</v>
      </c>
      <c r="N188" s="36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</row>
    <row r="189" customFormat="false" ht="20.85" hidden="false" customHeight="false" outlineLevel="0" collapsed="false">
      <c r="A189" s="38" t="s">
        <v>553</v>
      </c>
      <c r="B189" s="39" t="s">
        <v>554</v>
      </c>
      <c r="C189" s="40" t="s">
        <v>555</v>
      </c>
      <c r="D189" s="56" t="s">
        <v>556</v>
      </c>
      <c r="E189" s="42" t="s">
        <v>37</v>
      </c>
      <c r="F189" s="57" t="n">
        <f aca="false">F186</f>
        <v>24.4</v>
      </c>
      <c r="G189" s="44" t="n">
        <v>2.61</v>
      </c>
      <c r="H189" s="44" t="n">
        <v>2.58</v>
      </c>
      <c r="I189" s="45" t="n">
        <f aca="false">G189+H189</f>
        <v>5.19</v>
      </c>
      <c r="J189" s="46" t="n">
        <f aca="false">G189*F189</f>
        <v>63.684</v>
      </c>
      <c r="K189" s="46" t="n">
        <f aca="false">H189*F189</f>
        <v>62.952</v>
      </c>
      <c r="L189" s="46" t="n">
        <f aca="false">J189+K189</f>
        <v>126.636</v>
      </c>
      <c r="M189" s="47" t="n">
        <f aca="false">L189*(1+$M$3)</f>
        <v>159.5866872</v>
      </c>
      <c r="N189" s="48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</row>
    <row r="190" customFormat="false" ht="20.85" hidden="false" customHeight="false" outlineLevel="0" collapsed="false">
      <c r="A190" s="38" t="s">
        <v>557</v>
      </c>
      <c r="B190" s="39" t="s">
        <v>554</v>
      </c>
      <c r="C190" s="40" t="s">
        <v>558</v>
      </c>
      <c r="D190" s="56" t="s">
        <v>559</v>
      </c>
      <c r="E190" s="42" t="s">
        <v>37</v>
      </c>
      <c r="F190" s="57" t="n">
        <f aca="false">F189</f>
        <v>24.4</v>
      </c>
      <c r="G190" s="44" t="n">
        <v>7.06</v>
      </c>
      <c r="H190" s="44" t="n">
        <v>6.32</v>
      </c>
      <c r="I190" s="45" t="n">
        <f aca="false">G190+H190</f>
        <v>13.38</v>
      </c>
      <c r="J190" s="46" t="n">
        <f aca="false">G190*F190</f>
        <v>172.264</v>
      </c>
      <c r="K190" s="46" t="n">
        <f aca="false">H190*F190</f>
        <v>154.208</v>
      </c>
      <c r="L190" s="46" t="n">
        <f aca="false">J190+K190</f>
        <v>326.472</v>
      </c>
      <c r="M190" s="47" t="n">
        <f aca="false">L190*(1+$M$3)</f>
        <v>411.4200144</v>
      </c>
      <c r="N190" s="48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</row>
    <row r="191" customFormat="false" ht="20.85" hidden="false" customHeight="false" outlineLevel="0" collapsed="false">
      <c r="A191" s="38" t="s">
        <v>560</v>
      </c>
      <c r="B191" s="93" t="s">
        <v>561</v>
      </c>
      <c r="C191" s="76" t="s">
        <v>555</v>
      </c>
      <c r="D191" s="77" t="s">
        <v>556</v>
      </c>
      <c r="E191" s="78" t="s">
        <v>37</v>
      </c>
      <c r="F191" s="43" t="n">
        <v>14</v>
      </c>
      <c r="G191" s="94" t="n">
        <v>2.61</v>
      </c>
      <c r="H191" s="94" t="n">
        <v>2.58</v>
      </c>
      <c r="I191" s="80" t="n">
        <f aca="false">G191+H191</f>
        <v>5.19</v>
      </c>
      <c r="J191" s="46" t="n">
        <f aca="false">G191*F191</f>
        <v>36.54</v>
      </c>
      <c r="K191" s="46" t="n">
        <f aca="false">H191*F191</f>
        <v>36.12</v>
      </c>
      <c r="L191" s="46" t="n">
        <f aca="false">J191+K191</f>
        <v>72.66</v>
      </c>
      <c r="M191" s="47" t="n">
        <f aca="false">L191*(1+$M$3)</f>
        <v>91.566132</v>
      </c>
      <c r="N191" s="48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</row>
    <row r="192" customFormat="false" ht="20.85" hidden="false" customHeight="false" outlineLevel="0" collapsed="false">
      <c r="A192" s="38" t="s">
        <v>562</v>
      </c>
      <c r="B192" s="93" t="s">
        <v>561</v>
      </c>
      <c r="C192" s="76" t="s">
        <v>558</v>
      </c>
      <c r="D192" s="77" t="s">
        <v>559</v>
      </c>
      <c r="E192" s="78" t="s">
        <v>37</v>
      </c>
      <c r="F192" s="43" t="n">
        <v>14</v>
      </c>
      <c r="G192" s="94" t="n">
        <v>7.06</v>
      </c>
      <c r="H192" s="94" t="n">
        <v>6.32</v>
      </c>
      <c r="I192" s="80" t="n">
        <f aca="false">G192+H192</f>
        <v>13.38</v>
      </c>
      <c r="J192" s="46" t="n">
        <f aca="false">G192*F192</f>
        <v>98.84</v>
      </c>
      <c r="K192" s="46" t="n">
        <f aca="false">H192*F192</f>
        <v>88.48</v>
      </c>
      <c r="L192" s="46" t="n">
        <f aca="false">J192+K192</f>
        <v>187.32</v>
      </c>
      <c r="M192" s="47" t="n">
        <f aca="false">L192*(1+$M$3)</f>
        <v>236.060664</v>
      </c>
      <c r="N192" s="48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</row>
    <row r="193" customFormat="false" ht="20.85" hidden="false" customHeight="false" outlineLevel="0" collapsed="false">
      <c r="A193" s="38" t="s">
        <v>563</v>
      </c>
      <c r="B193" s="39" t="s">
        <v>564</v>
      </c>
      <c r="C193" s="40" t="s">
        <v>565</v>
      </c>
      <c r="D193" s="56" t="s">
        <v>566</v>
      </c>
      <c r="E193" s="42" t="s">
        <v>37</v>
      </c>
      <c r="F193" s="57" t="n">
        <v>90.5</v>
      </c>
      <c r="G193" s="94" t="n">
        <v>2.27</v>
      </c>
      <c r="H193" s="94" t="n">
        <v>1.86</v>
      </c>
      <c r="I193" s="45" t="n">
        <f aca="false">G193+H193</f>
        <v>4.13</v>
      </c>
      <c r="J193" s="46" t="n">
        <f aca="false">G193*F193</f>
        <v>205.435</v>
      </c>
      <c r="K193" s="46" t="n">
        <f aca="false">H193*F193</f>
        <v>168.33</v>
      </c>
      <c r="L193" s="46" t="n">
        <f aca="false">J193+K193</f>
        <v>373.765</v>
      </c>
      <c r="M193" s="47" t="n">
        <f aca="false">L193*(1+$M$3)</f>
        <v>471.018653</v>
      </c>
      <c r="N193" s="48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</row>
    <row r="194" customFormat="false" ht="30.55" hidden="false" customHeight="false" outlineLevel="0" collapsed="false">
      <c r="A194" s="38" t="s">
        <v>567</v>
      </c>
      <c r="B194" s="39" t="s">
        <v>564</v>
      </c>
      <c r="C194" s="40" t="s">
        <v>568</v>
      </c>
      <c r="D194" s="56" t="s">
        <v>569</v>
      </c>
      <c r="E194" s="42" t="s">
        <v>37</v>
      </c>
      <c r="F194" s="57" t="n">
        <f aca="false">F193</f>
        <v>90.5</v>
      </c>
      <c r="G194" s="44" t="n">
        <v>9.32</v>
      </c>
      <c r="H194" s="44" t="n">
        <v>8.56</v>
      </c>
      <c r="I194" s="45" t="n">
        <f aca="false">G194+H194</f>
        <v>17.88</v>
      </c>
      <c r="J194" s="46" t="n">
        <f aca="false">G194*F194</f>
        <v>843.46</v>
      </c>
      <c r="K194" s="46" t="n">
        <f aca="false">H194*F194</f>
        <v>774.68</v>
      </c>
      <c r="L194" s="46" t="n">
        <f aca="false">J194+K194</f>
        <v>1618.14</v>
      </c>
      <c r="M194" s="47" t="n">
        <f aca="false">L194*(1+$M$3)</f>
        <v>2039.180028</v>
      </c>
      <c r="N194" s="48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</row>
    <row r="195" customFormat="false" ht="20.85" hidden="false" customHeight="false" outlineLevel="0" collapsed="false">
      <c r="A195" s="38" t="s">
        <v>570</v>
      </c>
      <c r="B195" s="39" t="s">
        <v>571</v>
      </c>
      <c r="C195" s="40" t="s">
        <v>565</v>
      </c>
      <c r="D195" s="56" t="s">
        <v>566</v>
      </c>
      <c r="E195" s="42" t="s">
        <v>37</v>
      </c>
      <c r="F195" s="57" t="n">
        <f aca="false">F168</f>
        <v>86.7</v>
      </c>
      <c r="G195" s="94" t="n">
        <v>2.27</v>
      </c>
      <c r="H195" s="94" t="n">
        <v>1.86</v>
      </c>
      <c r="I195" s="45" t="n">
        <f aca="false">G195+H195</f>
        <v>4.13</v>
      </c>
      <c r="J195" s="46" t="n">
        <f aca="false">G195*F195</f>
        <v>196.809</v>
      </c>
      <c r="K195" s="46" t="n">
        <f aca="false">H195*F195</f>
        <v>161.262</v>
      </c>
      <c r="L195" s="46" t="n">
        <f aca="false">J195+K195</f>
        <v>358.071</v>
      </c>
      <c r="M195" s="47" t="n">
        <f aca="false">L195*(1+$M$3)</f>
        <v>451.2410742</v>
      </c>
      <c r="N195" s="48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</row>
    <row r="196" customFormat="false" ht="30.55" hidden="false" customHeight="false" outlineLevel="0" collapsed="false">
      <c r="A196" s="38" t="s">
        <v>572</v>
      </c>
      <c r="B196" s="39" t="s">
        <v>571</v>
      </c>
      <c r="C196" s="40" t="s">
        <v>568</v>
      </c>
      <c r="D196" s="56" t="s">
        <v>569</v>
      </c>
      <c r="E196" s="42" t="s">
        <v>37</v>
      </c>
      <c r="F196" s="57" t="n">
        <f aca="false">F195</f>
        <v>86.7</v>
      </c>
      <c r="G196" s="44" t="n">
        <v>9.32</v>
      </c>
      <c r="H196" s="44" t="n">
        <v>8.56</v>
      </c>
      <c r="I196" s="45" t="n">
        <f aca="false">G196+H196</f>
        <v>17.88</v>
      </c>
      <c r="J196" s="46" t="n">
        <f aca="false">G196*F196</f>
        <v>808.044</v>
      </c>
      <c r="K196" s="46" t="n">
        <f aca="false">H196*F196</f>
        <v>742.152</v>
      </c>
      <c r="L196" s="46" t="n">
        <f aca="false">J196+K196</f>
        <v>1550.196</v>
      </c>
      <c r="M196" s="47" t="n">
        <f aca="false">L196*(1+$M$3)</f>
        <v>1953.5569992</v>
      </c>
      <c r="N196" s="48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</row>
    <row r="197" customFormat="false" ht="12.8" hidden="false" customHeight="false" outlineLevel="0" collapsed="false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8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</row>
    <row r="198" customFormat="false" ht="12.8" hidden="false" customHeight="true" outlineLevel="0" collapsed="false">
      <c r="A198" s="50" t="s">
        <v>573</v>
      </c>
      <c r="B198" s="118" t="s">
        <v>574</v>
      </c>
      <c r="C198" s="118"/>
      <c r="D198" s="118"/>
      <c r="E198" s="119"/>
      <c r="F198" s="119"/>
      <c r="G198" s="119"/>
      <c r="H198" s="119"/>
      <c r="I198" s="120"/>
      <c r="J198" s="35" t="n">
        <f aca="false">SUM(J199:J217)</f>
        <v>18173.3798</v>
      </c>
      <c r="K198" s="35" t="n">
        <f aca="false">SUM(K199:K217)</f>
        <v>1390.0714</v>
      </c>
      <c r="L198" s="35" t="n">
        <f aca="false">SUM(L199:L217)</f>
        <v>19563.4512</v>
      </c>
      <c r="M198" s="35" t="n">
        <f aca="false">SUM(M199:M217)</f>
        <v>24653.86120224</v>
      </c>
      <c r="N198" s="36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</row>
    <row r="199" customFormat="false" ht="79.85" hidden="false" customHeight="false" outlineLevel="0" collapsed="false">
      <c r="A199" s="121" t="s">
        <v>575</v>
      </c>
      <c r="B199" s="122" t="s">
        <v>576</v>
      </c>
      <c r="C199" s="109" t="s">
        <v>577</v>
      </c>
      <c r="D199" s="110" t="s">
        <v>578</v>
      </c>
      <c r="E199" s="109" t="s">
        <v>16</v>
      </c>
      <c r="F199" s="123" t="n">
        <v>2</v>
      </c>
      <c r="G199" s="124" t="n">
        <v>252</v>
      </c>
      <c r="H199" s="124" t="n">
        <v>25.68</v>
      </c>
      <c r="I199" s="65" t="n">
        <f aca="false">G199+H199</f>
        <v>277.68</v>
      </c>
      <c r="J199" s="65" t="n">
        <f aca="false">G199*F199</f>
        <v>504</v>
      </c>
      <c r="K199" s="65" t="n">
        <f aca="false">H199*F199</f>
        <v>51.36</v>
      </c>
      <c r="L199" s="65" t="n">
        <f aca="false">J199+K199</f>
        <v>555.36</v>
      </c>
      <c r="M199" s="66" t="n">
        <f aca="false">L199*(1+$M$3)</f>
        <v>699.864672</v>
      </c>
      <c r="N199" s="67"/>
      <c r="O199" s="67"/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  <c r="AH199" s="67"/>
      <c r="AI199" s="67"/>
    </row>
    <row r="200" customFormat="false" ht="57.45" hidden="false" customHeight="false" outlineLevel="0" collapsed="false">
      <c r="A200" s="121" t="s">
        <v>579</v>
      </c>
      <c r="B200" s="122" t="s">
        <v>580</v>
      </c>
      <c r="C200" s="125" t="s">
        <v>581</v>
      </c>
      <c r="D200" s="110" t="s">
        <v>582</v>
      </c>
      <c r="E200" s="109" t="s">
        <v>16</v>
      </c>
      <c r="F200" s="123" t="n">
        <v>9</v>
      </c>
      <c r="G200" s="124" t="n">
        <v>543.17</v>
      </c>
      <c r="H200" s="124" t="n">
        <v>28.77</v>
      </c>
      <c r="I200" s="65" t="n">
        <f aca="false">G200+H200</f>
        <v>571.94</v>
      </c>
      <c r="J200" s="65" t="n">
        <f aca="false">G200*F200</f>
        <v>4888.53</v>
      </c>
      <c r="K200" s="65" t="n">
        <f aca="false">H200*F200</f>
        <v>258.93</v>
      </c>
      <c r="L200" s="65" t="n">
        <f aca="false">J200+K200</f>
        <v>5147.46</v>
      </c>
      <c r="M200" s="66" t="n">
        <f aca="false">L200*(1+$M$3)</f>
        <v>6486.829092</v>
      </c>
      <c r="N200" s="67"/>
      <c r="O200" s="67"/>
      <c r="P200" s="67"/>
      <c r="Q200" s="67"/>
      <c r="R200" s="67"/>
      <c r="S200" s="67"/>
      <c r="T200" s="67"/>
      <c r="U200" s="67"/>
      <c r="V200" s="67"/>
      <c r="W200" s="67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  <c r="AH200" s="67"/>
      <c r="AI200" s="67"/>
    </row>
    <row r="201" customFormat="false" ht="35.05" hidden="false" customHeight="false" outlineLevel="0" collapsed="false">
      <c r="A201" s="121" t="s">
        <v>583</v>
      </c>
      <c r="B201" s="122" t="s">
        <v>584</v>
      </c>
      <c r="C201" s="125" t="s">
        <v>585</v>
      </c>
      <c r="D201" s="110" t="s">
        <v>586</v>
      </c>
      <c r="E201" s="109" t="s">
        <v>16</v>
      </c>
      <c r="F201" s="123" t="n">
        <v>2</v>
      </c>
      <c r="G201" s="124" t="n">
        <v>733.06</v>
      </c>
      <c r="H201" s="124" t="n">
        <v>27.83</v>
      </c>
      <c r="I201" s="65" t="n">
        <f aca="false">G201+H201</f>
        <v>760.89</v>
      </c>
      <c r="J201" s="65" t="n">
        <f aca="false">G201*F201</f>
        <v>1466.12</v>
      </c>
      <c r="K201" s="65" t="n">
        <f aca="false">H201*F201</f>
        <v>55.66</v>
      </c>
      <c r="L201" s="65" t="n">
        <f aca="false">J201+K201</f>
        <v>1521.78</v>
      </c>
      <c r="M201" s="66" t="n">
        <f aca="false">L201*(1+$M$3)</f>
        <v>1917.747156</v>
      </c>
      <c r="N201" s="67"/>
      <c r="O201" s="67"/>
      <c r="P201" s="67"/>
      <c r="Q201" s="67"/>
      <c r="R201" s="67"/>
      <c r="S201" s="67"/>
      <c r="T201" s="67"/>
      <c r="U201" s="6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F201" s="67"/>
      <c r="AG201" s="67"/>
      <c r="AH201" s="67"/>
      <c r="AI201" s="67"/>
    </row>
    <row r="202" customFormat="false" ht="23.85" hidden="false" customHeight="false" outlineLevel="0" collapsed="false">
      <c r="A202" s="121" t="s">
        <v>587</v>
      </c>
      <c r="B202" s="122" t="s">
        <v>588</v>
      </c>
      <c r="C202" s="125" t="s">
        <v>589</v>
      </c>
      <c r="D202" s="110" t="s">
        <v>590</v>
      </c>
      <c r="E202" s="121" t="s">
        <v>37</v>
      </c>
      <c r="F202" s="123" t="n">
        <v>3.45</v>
      </c>
      <c r="G202" s="124" t="n">
        <v>531.32</v>
      </c>
      <c r="H202" s="124" t="n">
        <v>29.2</v>
      </c>
      <c r="I202" s="65" t="n">
        <f aca="false">G202+H202</f>
        <v>560.52</v>
      </c>
      <c r="J202" s="65" t="n">
        <f aca="false">G202*F202</f>
        <v>1833.054</v>
      </c>
      <c r="K202" s="65" t="n">
        <f aca="false">H202*F202</f>
        <v>100.74</v>
      </c>
      <c r="L202" s="65" t="n">
        <f aca="false">J202+K202</f>
        <v>1933.794</v>
      </c>
      <c r="M202" s="66" t="n">
        <f aca="false">L202*(1+$M$3)</f>
        <v>2436.9671988</v>
      </c>
      <c r="N202" s="67"/>
      <c r="O202" s="67"/>
      <c r="P202" s="67"/>
      <c r="Q202" s="67"/>
      <c r="R202" s="67"/>
      <c r="S202" s="67"/>
      <c r="T202" s="67"/>
      <c r="U202" s="67"/>
      <c r="V202" s="67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/>
      <c r="AH202" s="67"/>
      <c r="AI202" s="67"/>
    </row>
    <row r="203" customFormat="false" ht="35.05" hidden="false" customHeight="false" outlineLevel="0" collapsed="false">
      <c r="A203" s="121" t="s">
        <v>591</v>
      </c>
      <c r="B203" s="122" t="s">
        <v>592</v>
      </c>
      <c r="C203" s="125" t="s">
        <v>593</v>
      </c>
      <c r="D203" s="110" t="s">
        <v>594</v>
      </c>
      <c r="E203" s="121" t="s">
        <v>16</v>
      </c>
      <c r="F203" s="123" t="n">
        <v>8</v>
      </c>
      <c r="G203" s="124" t="n">
        <v>145.44</v>
      </c>
      <c r="H203" s="124" t="n">
        <v>25.86</v>
      </c>
      <c r="I203" s="65" t="n">
        <f aca="false">G203+H203</f>
        <v>171.3</v>
      </c>
      <c r="J203" s="65" t="n">
        <f aca="false">G203*F203</f>
        <v>1163.52</v>
      </c>
      <c r="K203" s="65" t="n">
        <f aca="false">H203*F203</f>
        <v>206.88</v>
      </c>
      <c r="L203" s="65" t="n">
        <f aca="false">J203+K203</f>
        <v>1370.4</v>
      </c>
      <c r="M203" s="66" t="n">
        <f aca="false">L203*(1+$M$3)</f>
        <v>1726.97808</v>
      </c>
      <c r="N203" s="67"/>
      <c r="O203" s="67"/>
      <c r="P203" s="67"/>
      <c r="Q203" s="67"/>
      <c r="R203" s="67"/>
      <c r="S203" s="67"/>
      <c r="T203" s="67"/>
      <c r="U203" s="6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  <c r="AH203" s="67"/>
      <c r="AI203" s="67"/>
    </row>
    <row r="204" customFormat="false" ht="35.05" hidden="false" customHeight="false" outlineLevel="0" collapsed="false">
      <c r="A204" s="121" t="s">
        <v>595</v>
      </c>
      <c r="B204" s="122" t="s">
        <v>596</v>
      </c>
      <c r="C204" s="125" t="s">
        <v>597</v>
      </c>
      <c r="D204" s="110" t="s">
        <v>598</v>
      </c>
      <c r="E204" s="121" t="s">
        <v>16</v>
      </c>
      <c r="F204" s="123" t="n">
        <v>8</v>
      </c>
      <c r="G204" s="124" t="n">
        <v>227.1</v>
      </c>
      <c r="H204" s="124" t="n">
        <v>11.61</v>
      </c>
      <c r="I204" s="65" t="n">
        <f aca="false">G204+H204</f>
        <v>238.71</v>
      </c>
      <c r="J204" s="65" t="n">
        <f aca="false">G204*F204</f>
        <v>1816.8</v>
      </c>
      <c r="K204" s="65" t="n">
        <f aca="false">H204*F204</f>
        <v>92.88</v>
      </c>
      <c r="L204" s="65" t="n">
        <f aca="false">J204+K204</f>
        <v>1909.68</v>
      </c>
      <c r="M204" s="66" t="n">
        <f aca="false">L204*(1+$M$3)</f>
        <v>2406.578736</v>
      </c>
      <c r="N204" s="67"/>
      <c r="O204" s="67"/>
      <c r="P204" s="67"/>
      <c r="Q204" s="67"/>
      <c r="R204" s="67"/>
      <c r="S204" s="67"/>
      <c r="T204" s="67"/>
      <c r="U204" s="67"/>
      <c r="V204" s="67"/>
      <c r="W204" s="67"/>
      <c r="X204" s="67"/>
      <c r="Y204" s="67"/>
      <c r="Z204" s="67"/>
      <c r="AA204" s="67"/>
      <c r="AB204" s="67"/>
      <c r="AC204" s="67"/>
      <c r="AD204" s="67"/>
      <c r="AE204" s="67"/>
      <c r="AF204" s="67"/>
      <c r="AG204" s="67"/>
      <c r="AH204" s="67"/>
      <c r="AI204" s="67"/>
    </row>
    <row r="205" customFormat="false" ht="35.05" hidden="false" customHeight="false" outlineLevel="0" collapsed="false">
      <c r="A205" s="121" t="s">
        <v>599</v>
      </c>
      <c r="B205" s="122" t="s">
        <v>600</v>
      </c>
      <c r="C205" s="125" t="s">
        <v>363</v>
      </c>
      <c r="D205" s="110" t="s">
        <v>601</v>
      </c>
      <c r="E205" s="121" t="s">
        <v>16</v>
      </c>
      <c r="F205" s="123" t="n">
        <v>8</v>
      </c>
      <c r="G205" s="124" t="n">
        <v>6.93</v>
      </c>
      <c r="H205" s="124" t="n">
        <v>4.22</v>
      </c>
      <c r="I205" s="65" t="n">
        <f aca="false">G205+H205</f>
        <v>11.15</v>
      </c>
      <c r="J205" s="65" t="n">
        <f aca="false">G205*F205</f>
        <v>55.44</v>
      </c>
      <c r="K205" s="65" t="n">
        <f aca="false">H205*F205</f>
        <v>33.76</v>
      </c>
      <c r="L205" s="65" t="n">
        <f aca="false">J205+K205</f>
        <v>89.2</v>
      </c>
      <c r="M205" s="66" t="n">
        <f aca="false">L205*(1+$M$3)</f>
        <v>112.40984</v>
      </c>
      <c r="N205" s="67"/>
      <c r="O205" s="67"/>
      <c r="P205" s="67"/>
      <c r="Q205" s="67"/>
      <c r="R205" s="67"/>
      <c r="S205" s="67"/>
      <c r="T205" s="67"/>
      <c r="U205" s="67"/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  <c r="AH205" s="67"/>
      <c r="AI205" s="67"/>
    </row>
    <row r="206" customFormat="false" ht="23.85" hidden="false" customHeight="false" outlineLevel="0" collapsed="false">
      <c r="A206" s="121" t="s">
        <v>602</v>
      </c>
      <c r="B206" s="122" t="s">
        <v>603</v>
      </c>
      <c r="C206" s="125" t="s">
        <v>604</v>
      </c>
      <c r="D206" s="110" t="s">
        <v>605</v>
      </c>
      <c r="E206" s="121" t="s">
        <v>16</v>
      </c>
      <c r="F206" s="123" t="n">
        <v>8</v>
      </c>
      <c r="G206" s="124" t="n">
        <v>9.73</v>
      </c>
      <c r="H206" s="124" t="n">
        <v>2.32</v>
      </c>
      <c r="I206" s="65" t="n">
        <f aca="false">G206+H206</f>
        <v>12.05</v>
      </c>
      <c r="J206" s="65" t="n">
        <f aca="false">G206*F206</f>
        <v>77.84</v>
      </c>
      <c r="K206" s="65" t="n">
        <f aca="false">H206*F206</f>
        <v>18.56</v>
      </c>
      <c r="L206" s="65" t="n">
        <f aca="false">J206+K206</f>
        <v>96.4</v>
      </c>
      <c r="M206" s="66" t="n">
        <f aca="false">L206*(1+$M$3)</f>
        <v>121.48328</v>
      </c>
      <c r="N206" s="67"/>
      <c r="O206" s="67"/>
      <c r="P206" s="67"/>
      <c r="Q206" s="67"/>
      <c r="R206" s="67"/>
      <c r="S206" s="67"/>
      <c r="T206" s="67"/>
      <c r="U206" s="6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  <c r="AH206" s="67"/>
      <c r="AI206" s="67"/>
    </row>
    <row r="207" customFormat="false" ht="46.25" hidden="false" customHeight="false" outlineLevel="0" collapsed="false">
      <c r="A207" s="121" t="s">
        <v>606</v>
      </c>
      <c r="B207" s="122" t="s">
        <v>607</v>
      </c>
      <c r="C207" s="125" t="s">
        <v>608</v>
      </c>
      <c r="D207" s="110" t="s">
        <v>609</v>
      </c>
      <c r="E207" s="121" t="s">
        <v>16</v>
      </c>
      <c r="F207" s="123" t="n">
        <v>8</v>
      </c>
      <c r="G207" s="124" t="n">
        <v>22.43</v>
      </c>
      <c r="H207" s="124" t="n">
        <v>3.38</v>
      </c>
      <c r="I207" s="65" t="n">
        <f aca="false">G207+H207</f>
        <v>25.81</v>
      </c>
      <c r="J207" s="65" t="n">
        <f aca="false">G207*F207</f>
        <v>179.44</v>
      </c>
      <c r="K207" s="65" t="n">
        <f aca="false">H207*F207</f>
        <v>27.04</v>
      </c>
      <c r="L207" s="65" t="n">
        <f aca="false">J207+K207</f>
        <v>206.48</v>
      </c>
      <c r="M207" s="66" t="n">
        <f aca="false">L207*(1+$M$3)</f>
        <v>260.206096</v>
      </c>
      <c r="N207" s="67"/>
      <c r="O207" s="67"/>
      <c r="P207" s="67"/>
      <c r="Q207" s="67"/>
      <c r="R207" s="67"/>
      <c r="S207" s="67"/>
      <c r="T207" s="67"/>
      <c r="U207" s="6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</row>
    <row r="208" customFormat="false" ht="30.55" hidden="false" customHeight="false" outlineLevel="0" collapsed="false">
      <c r="A208" s="121" t="s">
        <v>610</v>
      </c>
      <c r="B208" s="104" t="s">
        <v>611</v>
      </c>
      <c r="C208" s="105" t="s">
        <v>612</v>
      </c>
      <c r="D208" s="126" t="s">
        <v>613</v>
      </c>
      <c r="E208" s="103" t="s">
        <v>16</v>
      </c>
      <c r="F208" s="107" t="n">
        <v>6</v>
      </c>
      <c r="G208" s="108" t="n">
        <v>38.78</v>
      </c>
      <c r="H208" s="108" t="n">
        <v>8.72</v>
      </c>
      <c r="I208" s="70" t="n">
        <f aca="false">G208+H208</f>
        <v>47.5</v>
      </c>
      <c r="J208" s="65" t="n">
        <f aca="false">G208*F208</f>
        <v>232.68</v>
      </c>
      <c r="K208" s="65" t="n">
        <f aca="false">H208*F208</f>
        <v>52.32</v>
      </c>
      <c r="L208" s="65" t="n">
        <f aca="false">J208+K208</f>
        <v>285</v>
      </c>
      <c r="M208" s="66" t="n">
        <f aca="false">L208*(1+$M$3)</f>
        <v>359.157</v>
      </c>
      <c r="N208" s="48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</row>
    <row r="209" customFormat="false" ht="20.85" hidden="false" customHeight="false" outlineLevel="0" collapsed="false">
      <c r="A209" s="121" t="s">
        <v>614</v>
      </c>
      <c r="B209" s="104" t="s">
        <v>615</v>
      </c>
      <c r="C209" s="105" t="s">
        <v>616</v>
      </c>
      <c r="D209" s="126" t="s">
        <v>617</v>
      </c>
      <c r="E209" s="103" t="s">
        <v>16</v>
      </c>
      <c r="F209" s="107" t="n">
        <v>9</v>
      </c>
      <c r="G209" s="108" t="n">
        <f aca="false">COMPOSIÇÕES!I19</f>
        <v>40.24</v>
      </c>
      <c r="H209" s="108" t="n">
        <f aca="false">COMPOSIÇÕES!J19</f>
        <v>8.73</v>
      </c>
      <c r="I209" s="70" t="n">
        <f aca="false">G209+H209</f>
        <v>48.97</v>
      </c>
      <c r="J209" s="70" t="n">
        <f aca="false">G209*F209</f>
        <v>362.16</v>
      </c>
      <c r="K209" s="70" t="n">
        <f aca="false">H209*F209</f>
        <v>78.57</v>
      </c>
      <c r="L209" s="70" t="n">
        <f aca="false">J209+K209</f>
        <v>440.73</v>
      </c>
      <c r="M209" s="71" t="n">
        <f aca="false">L209*(1+$M$3)</f>
        <v>555.407946</v>
      </c>
      <c r="N209" s="2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customFormat="false" ht="20.85" hidden="false" customHeight="false" outlineLevel="0" collapsed="false">
      <c r="A210" s="121" t="s">
        <v>618</v>
      </c>
      <c r="B210" s="104" t="s">
        <v>619</v>
      </c>
      <c r="C210" s="105" t="s">
        <v>620</v>
      </c>
      <c r="D210" s="126" t="s">
        <v>621</v>
      </c>
      <c r="E210" s="103" t="s">
        <v>16</v>
      </c>
      <c r="F210" s="107" t="n">
        <v>6</v>
      </c>
      <c r="G210" s="108" t="n">
        <f aca="false">COMPOSIÇÕES!I26</f>
        <v>40.24</v>
      </c>
      <c r="H210" s="108" t="n">
        <f aca="false">COMPOSIÇÕES!J26</f>
        <v>8.73</v>
      </c>
      <c r="I210" s="70" t="n">
        <f aca="false">G210+H210</f>
        <v>48.97</v>
      </c>
      <c r="J210" s="70" t="n">
        <f aca="false">G210*F210</f>
        <v>241.44</v>
      </c>
      <c r="K210" s="70" t="n">
        <f aca="false">H210*F210</f>
        <v>52.38</v>
      </c>
      <c r="L210" s="70" t="n">
        <f aca="false">J210+K210</f>
        <v>293.82</v>
      </c>
      <c r="M210" s="71" t="n">
        <f aca="false">L210*(1+$M$3)</f>
        <v>370.271964</v>
      </c>
      <c r="N210" s="2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customFormat="false" ht="20.85" hidden="false" customHeight="false" outlineLevel="0" collapsed="false">
      <c r="A211" s="121" t="s">
        <v>622</v>
      </c>
      <c r="B211" s="104" t="s">
        <v>623</v>
      </c>
      <c r="C211" s="105" t="s">
        <v>624</v>
      </c>
      <c r="D211" s="126" t="s">
        <v>625</v>
      </c>
      <c r="E211" s="103" t="s">
        <v>37</v>
      </c>
      <c r="F211" s="107" t="n">
        <f aca="false">1.75*2</f>
        <v>3.5</v>
      </c>
      <c r="G211" s="108" t="n">
        <v>561.31</v>
      </c>
      <c r="H211" s="108" t="n">
        <v>10.23</v>
      </c>
      <c r="I211" s="70" t="n">
        <f aca="false">G211+H211</f>
        <v>571.54</v>
      </c>
      <c r="J211" s="65" t="n">
        <f aca="false">G211*F211</f>
        <v>1964.585</v>
      </c>
      <c r="K211" s="65" t="n">
        <f aca="false">H211*F211</f>
        <v>35.805</v>
      </c>
      <c r="L211" s="65" t="n">
        <f aca="false">J211+K211</f>
        <v>2000.39</v>
      </c>
      <c r="M211" s="66" t="n">
        <f aca="false">L211*(1+$M$3)</f>
        <v>2520.891478</v>
      </c>
      <c r="N211" s="48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</row>
    <row r="212" customFormat="false" ht="20.85" hidden="false" customHeight="false" outlineLevel="0" collapsed="false">
      <c r="A212" s="121" t="s">
        <v>626</v>
      </c>
      <c r="B212" s="104" t="s">
        <v>627</v>
      </c>
      <c r="C212" s="105" t="s">
        <v>624</v>
      </c>
      <c r="D212" s="126" t="s">
        <v>625</v>
      </c>
      <c r="E212" s="103" t="s">
        <v>37</v>
      </c>
      <c r="F212" s="107" t="n">
        <v>0.68</v>
      </c>
      <c r="G212" s="108" t="n">
        <f aca="false">G211</f>
        <v>561.31</v>
      </c>
      <c r="H212" s="108" t="n">
        <f aca="false">H211</f>
        <v>10.23</v>
      </c>
      <c r="I212" s="70" t="n">
        <f aca="false">G212+H212</f>
        <v>571.54</v>
      </c>
      <c r="J212" s="65" t="n">
        <f aca="false">G212*F212</f>
        <v>381.6908</v>
      </c>
      <c r="K212" s="65" t="n">
        <f aca="false">H212*F212</f>
        <v>6.9564</v>
      </c>
      <c r="L212" s="65" t="n">
        <f aca="false">J212+K212</f>
        <v>388.6472</v>
      </c>
      <c r="M212" s="66" t="n">
        <f aca="false">L212*(1+$M$3)</f>
        <v>489.77320144</v>
      </c>
      <c r="N212" s="48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</row>
    <row r="213" customFormat="false" ht="40.25" hidden="false" customHeight="false" outlineLevel="0" collapsed="false">
      <c r="A213" s="121" t="s">
        <v>628</v>
      </c>
      <c r="B213" s="104" t="s">
        <v>629</v>
      </c>
      <c r="C213" s="105" t="s">
        <v>630</v>
      </c>
      <c r="D213" s="126" t="s">
        <v>631</v>
      </c>
      <c r="E213" s="103" t="s">
        <v>16</v>
      </c>
      <c r="F213" s="107" t="n">
        <v>2</v>
      </c>
      <c r="G213" s="108" t="n">
        <v>232.07</v>
      </c>
      <c r="H213" s="108" t="n">
        <v>26.17</v>
      </c>
      <c r="I213" s="70" t="n">
        <f aca="false">G213+H213</f>
        <v>258.24</v>
      </c>
      <c r="J213" s="65" t="n">
        <f aca="false">G213*F213</f>
        <v>464.14</v>
      </c>
      <c r="K213" s="65" t="n">
        <f aca="false">H213*F213</f>
        <v>52.34</v>
      </c>
      <c r="L213" s="65" t="n">
        <f aca="false">J213+K213</f>
        <v>516.48</v>
      </c>
      <c r="M213" s="66" t="n">
        <f aca="false">L213*(1+$M$3)</f>
        <v>650.868096</v>
      </c>
      <c r="N213" s="48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</row>
    <row r="214" customFormat="false" ht="30.55" hidden="false" customHeight="false" outlineLevel="0" collapsed="false">
      <c r="A214" s="121" t="s">
        <v>632</v>
      </c>
      <c r="B214" s="104" t="s">
        <v>633</v>
      </c>
      <c r="C214" s="105" t="s">
        <v>634</v>
      </c>
      <c r="D214" s="126" t="s">
        <v>635</v>
      </c>
      <c r="E214" s="103" t="s">
        <v>16</v>
      </c>
      <c r="F214" s="107" t="n">
        <v>4</v>
      </c>
      <c r="G214" s="108" t="n">
        <v>232.07</v>
      </c>
      <c r="H214" s="108" t="n">
        <v>26.17</v>
      </c>
      <c r="I214" s="70" t="n">
        <f aca="false">G214+H214</f>
        <v>258.24</v>
      </c>
      <c r="J214" s="65" t="n">
        <f aca="false">G214*F214</f>
        <v>928.28</v>
      </c>
      <c r="K214" s="65" t="n">
        <f aca="false">H214*F214</f>
        <v>104.68</v>
      </c>
      <c r="L214" s="65" t="n">
        <f aca="false">J214+K214</f>
        <v>1032.96</v>
      </c>
      <c r="M214" s="66" t="n">
        <f aca="false">L214*(1+$M$3)</f>
        <v>1301.736192</v>
      </c>
      <c r="N214" s="48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</row>
    <row r="215" customFormat="false" ht="30.55" hidden="false" customHeight="false" outlineLevel="0" collapsed="false">
      <c r="A215" s="121" t="s">
        <v>636</v>
      </c>
      <c r="B215" s="104" t="s">
        <v>637</v>
      </c>
      <c r="C215" s="105" t="s">
        <v>638</v>
      </c>
      <c r="D215" s="126" t="s">
        <v>639</v>
      </c>
      <c r="E215" s="103" t="s">
        <v>16</v>
      </c>
      <c r="F215" s="107" t="n">
        <v>2</v>
      </c>
      <c r="G215" s="108" t="n">
        <v>252.05</v>
      </c>
      <c r="H215" s="108" t="n">
        <v>26.17</v>
      </c>
      <c r="I215" s="70" t="n">
        <f aca="false">G215+H215</f>
        <v>278.22</v>
      </c>
      <c r="J215" s="65" t="n">
        <f aca="false">G215*F215</f>
        <v>504.1</v>
      </c>
      <c r="K215" s="65" t="n">
        <f aca="false">H215*F215</f>
        <v>52.34</v>
      </c>
      <c r="L215" s="65" t="n">
        <f aca="false">J215+K215</f>
        <v>556.44</v>
      </c>
      <c r="M215" s="66" t="n">
        <f aca="false">L215*(1+$M$3)</f>
        <v>701.225688</v>
      </c>
      <c r="N215" s="48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</row>
    <row r="216" customFormat="false" ht="30.55" hidden="false" customHeight="false" outlineLevel="0" collapsed="false">
      <c r="A216" s="121" t="s">
        <v>640</v>
      </c>
      <c r="B216" s="104" t="s">
        <v>641</v>
      </c>
      <c r="C216" s="105" t="s">
        <v>642</v>
      </c>
      <c r="D216" s="126" t="s">
        <v>643</v>
      </c>
      <c r="E216" s="103" t="s">
        <v>16</v>
      </c>
      <c r="F216" s="107" t="n">
        <v>4</v>
      </c>
      <c r="G216" s="108" t="n">
        <v>264.81</v>
      </c>
      <c r="H216" s="108" t="n">
        <v>26.17</v>
      </c>
      <c r="I216" s="70" t="n">
        <f aca="false">G216+H216</f>
        <v>290.98</v>
      </c>
      <c r="J216" s="65" t="n">
        <f aca="false">G216*F216</f>
        <v>1059.24</v>
      </c>
      <c r="K216" s="65" t="n">
        <f aca="false">H216*F216</f>
        <v>104.68</v>
      </c>
      <c r="L216" s="65" t="n">
        <f aca="false">J216+K216</f>
        <v>1163.92</v>
      </c>
      <c r="M216" s="66" t="n">
        <f aca="false">L216*(1+$M$3)</f>
        <v>1466.771984</v>
      </c>
      <c r="N216" s="48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</row>
    <row r="217" customFormat="false" ht="35.05" hidden="false" customHeight="false" outlineLevel="0" collapsed="false">
      <c r="A217" s="121" t="s">
        <v>644</v>
      </c>
      <c r="B217" s="122" t="s">
        <v>645</v>
      </c>
      <c r="C217" s="125" t="s">
        <v>646</v>
      </c>
      <c r="D217" s="110" t="s">
        <v>647</v>
      </c>
      <c r="E217" s="121" t="s">
        <v>16</v>
      </c>
      <c r="F217" s="123" t="n">
        <v>1</v>
      </c>
      <c r="G217" s="124" t="n">
        <v>50.32</v>
      </c>
      <c r="H217" s="124" t="n">
        <v>4.19</v>
      </c>
      <c r="I217" s="65" t="n">
        <f aca="false">G217+H217</f>
        <v>54.51</v>
      </c>
      <c r="J217" s="65" t="n">
        <f aca="false">G217*F217</f>
        <v>50.32</v>
      </c>
      <c r="K217" s="65" t="n">
        <f aca="false">H217*F217</f>
        <v>4.19</v>
      </c>
      <c r="L217" s="65" t="n">
        <f aca="false">J217+K217</f>
        <v>54.51</v>
      </c>
      <c r="M217" s="66" t="n">
        <f aca="false">L217*(1+$M$3)</f>
        <v>68.693502</v>
      </c>
      <c r="N217" s="67"/>
      <c r="O217" s="67"/>
      <c r="P217" s="67"/>
      <c r="Q217" s="67"/>
      <c r="R217" s="67"/>
      <c r="S217" s="67"/>
      <c r="T217" s="67"/>
      <c r="U217" s="67"/>
      <c r="V217" s="67"/>
      <c r="W217" s="67"/>
      <c r="X217" s="67"/>
      <c r="Y217" s="67"/>
      <c r="Z217" s="67"/>
      <c r="AA217" s="67"/>
      <c r="AB217" s="67"/>
      <c r="AC217" s="67"/>
      <c r="AD217" s="67"/>
      <c r="AE217" s="67"/>
      <c r="AF217" s="67"/>
      <c r="AG217" s="67"/>
      <c r="AH217" s="67"/>
      <c r="AI217" s="67"/>
    </row>
    <row r="218" customFormat="false" ht="12.8" hidden="false" customHeight="false" outlineLevel="0" collapsed="false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8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</row>
    <row r="219" customFormat="false" ht="12.8" hidden="false" customHeight="true" outlineLevel="0" collapsed="false">
      <c r="A219" s="50" t="s">
        <v>648</v>
      </c>
      <c r="B219" s="127" t="s">
        <v>649</v>
      </c>
      <c r="C219" s="127"/>
      <c r="D219" s="127"/>
      <c r="E219" s="119"/>
      <c r="F219" s="119"/>
      <c r="G219" s="119"/>
      <c r="H219" s="119"/>
      <c r="I219" s="120"/>
      <c r="J219" s="35" t="n">
        <f aca="false">SUM(J221:J222)</f>
        <v>882.625045</v>
      </c>
      <c r="K219" s="35" t="n">
        <f aca="false">SUM(K221:K222)</f>
        <v>253.3421875</v>
      </c>
      <c r="L219" s="35" t="n">
        <f aca="false">SUM(L221:L222)</f>
        <v>1135.9672325</v>
      </c>
      <c r="M219" s="35" t="n">
        <f aca="false">SUM(M220:M222)</f>
        <v>1695.5830103965</v>
      </c>
      <c r="N219" s="36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</row>
    <row r="220" customFormat="false" ht="30.55" hidden="false" customHeight="false" outlineLevel="0" collapsed="false">
      <c r="A220" s="103" t="s">
        <v>650</v>
      </c>
      <c r="B220" s="104" t="s">
        <v>651</v>
      </c>
      <c r="C220" s="105" t="s">
        <v>652</v>
      </c>
      <c r="D220" s="128" t="s">
        <v>653</v>
      </c>
      <c r="E220" s="103" t="s">
        <v>16</v>
      </c>
      <c r="F220" s="107" t="n">
        <v>4</v>
      </c>
      <c r="G220" s="108" t="n">
        <v>52.38</v>
      </c>
      <c r="H220" s="108" t="n">
        <v>0</v>
      </c>
      <c r="I220" s="74" t="n">
        <f aca="false">SUM(G220:H220)</f>
        <v>52.38</v>
      </c>
      <c r="J220" s="46" t="n">
        <f aca="false">G220*F220</f>
        <v>209.52</v>
      </c>
      <c r="K220" s="46" t="n">
        <f aca="false">H220*F220</f>
        <v>0</v>
      </c>
      <c r="L220" s="46" t="n">
        <f aca="false">J220+K220</f>
        <v>209.52</v>
      </c>
      <c r="M220" s="47" t="n">
        <f aca="false">L220*(1+$M$3)</f>
        <v>264.037104</v>
      </c>
      <c r="N220" s="48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</row>
    <row r="221" customFormat="false" ht="30.55" hidden="false" customHeight="false" outlineLevel="0" collapsed="false">
      <c r="A221" s="103" t="s">
        <v>654</v>
      </c>
      <c r="B221" s="104" t="s">
        <v>655</v>
      </c>
      <c r="C221" s="105" t="s">
        <v>656</v>
      </c>
      <c r="D221" s="126" t="s">
        <v>657</v>
      </c>
      <c r="E221" s="103" t="s">
        <v>37</v>
      </c>
      <c r="F221" s="107" t="n">
        <v>7.25</v>
      </c>
      <c r="G221" s="108" t="n">
        <f aca="false">COMPOSIÇÕES!I48</f>
        <v>103.83242</v>
      </c>
      <c r="H221" s="108" t="n">
        <f aca="false">COMPOSIÇÕES!J48</f>
        <v>34.94375</v>
      </c>
      <c r="I221" s="74" t="n">
        <f aca="false">SUM(G221:H221)</f>
        <v>138.77617</v>
      </c>
      <c r="J221" s="74" t="n">
        <f aca="false">G221*F221</f>
        <v>752.785045</v>
      </c>
      <c r="K221" s="74" t="n">
        <f aca="false">H221*F221</f>
        <v>253.3421875</v>
      </c>
      <c r="L221" s="74" t="n">
        <f aca="false">J221+K221</f>
        <v>1006.1272325</v>
      </c>
      <c r="M221" s="75" t="n">
        <f aca="false">L221*(1+$M$3)</f>
        <v>1267.9215383965</v>
      </c>
      <c r="N221" s="2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customFormat="false" ht="30.55" hidden="false" customHeight="false" outlineLevel="0" collapsed="false">
      <c r="A222" s="103" t="s">
        <v>658</v>
      </c>
      <c r="B222" s="104" t="s">
        <v>659</v>
      </c>
      <c r="C222" s="105" t="s">
        <v>660</v>
      </c>
      <c r="D222" s="128" t="s">
        <v>661</v>
      </c>
      <c r="E222" s="129" t="s">
        <v>16</v>
      </c>
      <c r="F222" s="107" t="n">
        <v>4</v>
      </c>
      <c r="G222" s="108" t="n">
        <v>32.46</v>
      </c>
      <c r="H222" s="108" t="n">
        <v>0</v>
      </c>
      <c r="I222" s="74" t="n">
        <f aca="false">SUM(G222:H222)</f>
        <v>32.46</v>
      </c>
      <c r="J222" s="46" t="n">
        <f aca="false">G222*F222</f>
        <v>129.84</v>
      </c>
      <c r="K222" s="46" t="n">
        <f aca="false">H222*F222</f>
        <v>0</v>
      </c>
      <c r="L222" s="46" t="n">
        <f aca="false">J222+K222</f>
        <v>129.84</v>
      </c>
      <c r="M222" s="47" t="n">
        <f aca="false">L222*(1+$M$3)</f>
        <v>163.624368</v>
      </c>
      <c r="N222" s="48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</row>
    <row r="223" customFormat="false" ht="12.8" hidden="false" customHeight="false" outlineLevel="0" collapsed="false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8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</row>
    <row r="224" customFormat="false" ht="12.8" hidden="false" customHeight="false" outlineLevel="0" collapsed="false">
      <c r="A224" s="50" t="s">
        <v>662</v>
      </c>
      <c r="B224" s="118" t="s">
        <v>663</v>
      </c>
      <c r="C224" s="82"/>
      <c r="D224" s="82"/>
      <c r="E224" s="119"/>
      <c r="F224" s="119"/>
      <c r="G224" s="119"/>
      <c r="H224" s="119"/>
      <c r="I224" s="120"/>
      <c r="J224" s="35" t="n">
        <f aca="false">SUM(J225:J227)</f>
        <v>908.225</v>
      </c>
      <c r="K224" s="35" t="n">
        <f aca="false">SUM(K225:K227)</f>
        <v>570.425</v>
      </c>
      <c r="L224" s="35" t="n">
        <f aca="false">SUM(L225:L227)</f>
        <v>1478.65</v>
      </c>
      <c r="M224" s="35" t="n">
        <f aca="false">SUM(M225:M227)</f>
        <v>1863.39473</v>
      </c>
      <c r="N224" s="36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</row>
    <row r="225" customFormat="false" ht="30.55" hidden="false" customHeight="false" outlineLevel="0" collapsed="false">
      <c r="A225" s="103" t="s">
        <v>664</v>
      </c>
      <c r="B225" s="104" t="s">
        <v>665</v>
      </c>
      <c r="C225" s="105" t="s">
        <v>666</v>
      </c>
      <c r="D225" s="126" t="s">
        <v>667</v>
      </c>
      <c r="E225" s="103" t="s">
        <v>37</v>
      </c>
      <c r="F225" s="116" t="n">
        <v>82.5</v>
      </c>
      <c r="G225" s="108" t="n">
        <v>0.73</v>
      </c>
      <c r="H225" s="108" t="n">
        <v>1.45</v>
      </c>
      <c r="I225" s="74" t="n">
        <f aca="false">SUM(G225:H225)</f>
        <v>2.18</v>
      </c>
      <c r="J225" s="46" t="n">
        <f aca="false">G225*F225</f>
        <v>60.225</v>
      </c>
      <c r="K225" s="46" t="n">
        <f aca="false">H225*F225</f>
        <v>119.625</v>
      </c>
      <c r="L225" s="46" t="n">
        <f aca="false">J225+K225</f>
        <v>179.85</v>
      </c>
      <c r="M225" s="47" t="n">
        <f aca="false">L225*(1+$M$3)</f>
        <v>226.64697</v>
      </c>
      <c r="N225" s="48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</row>
    <row r="226" customFormat="false" ht="20.85" hidden="false" customHeight="false" outlineLevel="0" collapsed="false">
      <c r="A226" s="103" t="s">
        <v>668</v>
      </c>
      <c r="B226" s="104" t="s">
        <v>669</v>
      </c>
      <c r="C226" s="105" t="s">
        <v>670</v>
      </c>
      <c r="D226" s="126" t="s">
        <v>671</v>
      </c>
      <c r="E226" s="103" t="s">
        <v>51</v>
      </c>
      <c r="F226" s="116" t="n">
        <v>20</v>
      </c>
      <c r="G226" s="108" t="n">
        <v>3.2</v>
      </c>
      <c r="H226" s="108" t="n">
        <v>14.34</v>
      </c>
      <c r="I226" s="74" t="n">
        <f aca="false">SUM(G226:H226)</f>
        <v>17.54</v>
      </c>
      <c r="J226" s="46" t="n">
        <f aca="false">G226*F226</f>
        <v>64</v>
      </c>
      <c r="K226" s="46" t="n">
        <f aca="false">H226*F226</f>
        <v>286.8</v>
      </c>
      <c r="L226" s="46" t="n">
        <f aca="false">J226+K226</f>
        <v>350.8</v>
      </c>
      <c r="M226" s="47" t="n">
        <f aca="false">L226*(1+$M$3)</f>
        <v>442.07816</v>
      </c>
      <c r="N226" s="48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</row>
    <row r="227" customFormat="false" ht="49.95" hidden="false" customHeight="false" outlineLevel="0" collapsed="false">
      <c r="A227" s="103" t="s">
        <v>672</v>
      </c>
      <c r="B227" s="104" t="s">
        <v>669</v>
      </c>
      <c r="C227" s="130" t="s">
        <v>673</v>
      </c>
      <c r="D227" s="128" t="s">
        <v>674</v>
      </c>
      <c r="E227" s="129" t="s">
        <v>51</v>
      </c>
      <c r="F227" s="116" t="n">
        <f aca="false">F226*5</f>
        <v>100</v>
      </c>
      <c r="G227" s="108" t="n">
        <v>7.84</v>
      </c>
      <c r="H227" s="108" t="n">
        <v>1.64</v>
      </c>
      <c r="I227" s="74" t="n">
        <f aca="false">SUM(G227:H227)</f>
        <v>9.48</v>
      </c>
      <c r="J227" s="46" t="n">
        <f aca="false">G227*F227</f>
        <v>784</v>
      </c>
      <c r="K227" s="46" t="n">
        <f aca="false">H227*F227</f>
        <v>164</v>
      </c>
      <c r="L227" s="46" t="n">
        <f aca="false">J227+K227</f>
        <v>948</v>
      </c>
      <c r="M227" s="47" t="n">
        <f aca="false">L227*(1+$M$3)</f>
        <v>1194.6696</v>
      </c>
      <c r="N227" s="48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</row>
    <row r="228" customFormat="false" ht="15" hidden="false" customHeight="false" outlineLevel="0" collapsed="false">
      <c r="A228" s="131"/>
      <c r="B228" s="132"/>
      <c r="C228" s="133"/>
      <c r="D228" s="134"/>
      <c r="E228" s="131"/>
      <c r="F228" s="135"/>
      <c r="G228" s="136"/>
      <c r="H228" s="136"/>
      <c r="I228" s="136"/>
      <c r="J228" s="136"/>
      <c r="K228" s="136"/>
      <c r="L228" s="136"/>
      <c r="M228" s="137"/>
      <c r="N228" s="48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</row>
    <row r="229" customFormat="false" ht="12.75" hidden="false" customHeight="true" outlineLevel="0" collapsed="false">
      <c r="A229" s="138"/>
      <c r="B229" s="139"/>
      <c r="C229" s="140"/>
      <c r="D229" s="141"/>
      <c r="E229" s="138"/>
      <c r="F229" s="142"/>
      <c r="G229" s="30"/>
      <c r="H229" s="30"/>
      <c r="I229" s="30"/>
      <c r="J229" s="30"/>
      <c r="K229" s="30"/>
      <c r="L229" s="30"/>
      <c r="M229" s="30"/>
      <c r="N229" s="2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customFormat="false" ht="12.75" hidden="false" customHeight="true" outlineLevel="0" collapsed="false">
      <c r="A230" s="138"/>
      <c r="B230" s="139"/>
      <c r="C230" s="140"/>
      <c r="D230" s="141"/>
      <c r="E230" s="138"/>
      <c r="F230" s="142"/>
      <c r="G230" s="30"/>
      <c r="H230" s="30"/>
      <c r="I230" s="30"/>
      <c r="J230" s="30"/>
      <c r="K230" s="30"/>
      <c r="L230" s="30"/>
      <c r="M230" s="30"/>
      <c r="N230" s="2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customFormat="false" ht="12.75" hidden="false" customHeight="true" outlineLevel="0" collapsed="false">
      <c r="A231" s="138"/>
      <c r="B231" s="139"/>
      <c r="C231" s="140"/>
      <c r="D231" s="141"/>
      <c r="E231" s="138"/>
      <c r="F231" s="142"/>
      <c r="G231" s="30"/>
      <c r="H231" s="30"/>
      <c r="I231" s="30"/>
      <c r="J231" s="30"/>
      <c r="K231" s="30"/>
      <c r="L231" s="30"/>
      <c r="M231" s="30"/>
      <c r="N231" s="2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customFormat="false" ht="12.75" hidden="false" customHeight="true" outlineLevel="0" collapsed="false">
      <c r="A232" s="138"/>
      <c r="B232" s="139"/>
      <c r="C232" s="140"/>
      <c r="D232" s="141"/>
      <c r="E232" s="138"/>
      <c r="F232" s="142"/>
      <c r="G232" s="30"/>
      <c r="H232" s="30"/>
      <c r="I232" s="30"/>
      <c r="J232" s="30"/>
      <c r="K232" s="30"/>
      <c r="L232" s="30"/>
      <c r="M232" s="30"/>
      <c r="N232" s="2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customFormat="false" ht="12.75" hidden="false" customHeight="true" outlineLevel="0" collapsed="false">
      <c r="A233" s="138"/>
      <c r="B233" s="139"/>
      <c r="C233" s="140"/>
      <c r="D233" s="141"/>
      <c r="E233" s="138"/>
      <c r="F233" s="142"/>
      <c r="G233" s="30"/>
      <c r="H233" s="30"/>
      <c r="I233" s="30"/>
      <c r="J233" s="30"/>
      <c r="K233" s="30"/>
      <c r="L233" s="30"/>
      <c r="M233" s="30"/>
      <c r="N233" s="2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customFormat="false" ht="12.75" hidden="false" customHeight="true" outlineLevel="0" collapsed="false">
      <c r="A234" s="138"/>
      <c r="B234" s="139"/>
      <c r="C234" s="140"/>
      <c r="D234" s="141"/>
      <c r="E234" s="138"/>
      <c r="F234" s="142"/>
      <c r="G234" s="30"/>
      <c r="H234" s="30"/>
      <c r="I234" s="30"/>
      <c r="J234" s="30"/>
      <c r="K234" s="30"/>
      <c r="L234" s="30"/>
      <c r="M234" s="30"/>
      <c r="N234" s="2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customFormat="false" ht="12.75" hidden="false" customHeight="true" outlineLevel="0" collapsed="false">
      <c r="A235" s="138"/>
      <c r="B235" s="139"/>
      <c r="C235" s="140"/>
      <c r="D235" s="141"/>
      <c r="E235" s="138"/>
      <c r="F235" s="142"/>
      <c r="G235" s="30"/>
      <c r="H235" s="30"/>
      <c r="I235" s="30"/>
      <c r="J235" s="30"/>
      <c r="K235" s="30"/>
      <c r="L235" s="30"/>
      <c r="M235" s="30"/>
      <c r="N235" s="2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customFormat="false" ht="12.75" hidden="false" customHeight="true" outlineLevel="0" collapsed="false">
      <c r="A236" s="138"/>
      <c r="B236" s="139"/>
      <c r="C236" s="140"/>
      <c r="D236" s="141"/>
      <c r="E236" s="138"/>
      <c r="F236" s="142"/>
      <c r="G236" s="30"/>
      <c r="H236" s="30"/>
      <c r="I236" s="30"/>
      <c r="J236" s="30"/>
      <c r="K236" s="30"/>
      <c r="L236" s="30"/>
      <c r="M236" s="30"/>
      <c r="N236" s="2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customFormat="false" ht="12.75" hidden="false" customHeight="true" outlineLevel="0" collapsed="false">
      <c r="A237" s="138"/>
      <c r="B237" s="139"/>
      <c r="C237" s="140"/>
      <c r="D237" s="141"/>
      <c r="E237" s="138"/>
      <c r="F237" s="142"/>
      <c r="G237" s="30"/>
      <c r="H237" s="30"/>
      <c r="I237" s="30"/>
      <c r="J237" s="30"/>
      <c r="K237" s="30"/>
      <c r="L237" s="30"/>
      <c r="M237" s="30"/>
      <c r="N237" s="2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customFormat="false" ht="12.75" hidden="false" customHeight="true" outlineLevel="0" collapsed="false">
      <c r="A238" s="138"/>
      <c r="B238" s="139"/>
      <c r="C238" s="140"/>
      <c r="D238" s="141"/>
      <c r="E238" s="138"/>
      <c r="F238" s="142"/>
      <c r="G238" s="30"/>
      <c r="H238" s="30"/>
      <c r="I238" s="30"/>
      <c r="J238" s="30"/>
      <c r="K238" s="30"/>
      <c r="L238" s="30"/>
      <c r="M238" s="30"/>
      <c r="N238" s="2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customFormat="false" ht="12.75" hidden="false" customHeight="true" outlineLevel="0" collapsed="false">
      <c r="A239" s="138"/>
      <c r="B239" s="139"/>
      <c r="C239" s="140"/>
      <c r="D239" s="141"/>
      <c r="E239" s="138"/>
      <c r="F239" s="142"/>
      <c r="G239" s="30"/>
      <c r="H239" s="30"/>
      <c r="I239" s="30"/>
      <c r="J239" s="30"/>
      <c r="K239" s="30"/>
      <c r="L239" s="30"/>
      <c r="M239" s="30"/>
      <c r="N239" s="2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customFormat="false" ht="12.75" hidden="false" customHeight="true" outlineLevel="0" collapsed="false">
      <c r="A240" s="138"/>
      <c r="B240" s="139"/>
      <c r="C240" s="140"/>
      <c r="D240" s="141"/>
      <c r="E240" s="138"/>
      <c r="F240" s="142"/>
      <c r="G240" s="30"/>
      <c r="H240" s="30"/>
      <c r="I240" s="30"/>
      <c r="J240" s="30"/>
      <c r="K240" s="30"/>
      <c r="L240" s="30"/>
      <c r="M240" s="30"/>
      <c r="N240" s="2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customFormat="false" ht="12.75" hidden="false" customHeight="true" outlineLevel="0" collapsed="false">
      <c r="A241" s="138"/>
      <c r="B241" s="139"/>
      <c r="C241" s="140"/>
      <c r="D241" s="141"/>
      <c r="E241" s="138"/>
      <c r="F241" s="142"/>
      <c r="G241" s="30"/>
      <c r="H241" s="30"/>
      <c r="I241" s="30"/>
      <c r="J241" s="30"/>
      <c r="K241" s="30"/>
      <c r="L241" s="30"/>
      <c r="M241" s="30"/>
      <c r="N241" s="2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customFormat="false" ht="12.75" hidden="false" customHeight="true" outlineLevel="0" collapsed="false">
      <c r="A242" s="138"/>
      <c r="B242" s="139"/>
      <c r="C242" s="140"/>
      <c r="D242" s="141"/>
      <c r="E242" s="138"/>
      <c r="F242" s="142"/>
      <c r="G242" s="30"/>
      <c r="H242" s="30"/>
      <c r="I242" s="30"/>
      <c r="J242" s="30"/>
      <c r="K242" s="30"/>
      <c r="L242" s="30"/>
      <c r="M242" s="30"/>
      <c r="N242" s="2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customFormat="false" ht="12.75" hidden="false" customHeight="true" outlineLevel="0" collapsed="false">
      <c r="A243" s="138"/>
      <c r="B243" s="139"/>
      <c r="C243" s="140"/>
      <c r="D243" s="141"/>
      <c r="E243" s="138"/>
      <c r="F243" s="142"/>
      <c r="G243" s="30"/>
      <c r="H243" s="30"/>
      <c r="I243" s="30"/>
      <c r="J243" s="30"/>
      <c r="K243" s="30"/>
      <c r="L243" s="30"/>
      <c r="M243" s="30"/>
      <c r="N243" s="2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customFormat="false" ht="12.75" hidden="false" customHeight="true" outlineLevel="0" collapsed="false">
      <c r="A244" s="138"/>
      <c r="B244" s="139"/>
      <c r="C244" s="140"/>
      <c r="D244" s="141"/>
      <c r="E244" s="138"/>
      <c r="F244" s="142"/>
      <c r="G244" s="30"/>
      <c r="H244" s="30"/>
      <c r="I244" s="30"/>
      <c r="J244" s="30"/>
      <c r="K244" s="30"/>
      <c r="L244" s="30"/>
      <c r="M244" s="30"/>
      <c r="N244" s="2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customFormat="false" ht="12.75" hidden="false" customHeight="true" outlineLevel="0" collapsed="false">
      <c r="A245" s="138"/>
      <c r="B245" s="139"/>
      <c r="C245" s="140"/>
      <c r="D245" s="141"/>
      <c r="E245" s="138"/>
      <c r="F245" s="142"/>
      <c r="G245" s="30"/>
      <c r="H245" s="30"/>
      <c r="I245" s="30"/>
      <c r="J245" s="30"/>
      <c r="K245" s="30"/>
      <c r="L245" s="30"/>
      <c r="M245" s="30"/>
      <c r="N245" s="2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customFormat="false" ht="12.75" hidden="false" customHeight="true" outlineLevel="0" collapsed="false">
      <c r="A246" s="138"/>
      <c r="B246" s="139"/>
      <c r="C246" s="140"/>
      <c r="D246" s="141"/>
      <c r="E246" s="138"/>
      <c r="F246" s="142"/>
      <c r="G246" s="30"/>
      <c r="H246" s="30"/>
      <c r="I246" s="30"/>
      <c r="J246" s="30"/>
      <c r="K246" s="30"/>
      <c r="L246" s="30"/>
      <c r="M246" s="30"/>
      <c r="N246" s="2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customFormat="false" ht="12.75" hidden="false" customHeight="true" outlineLevel="0" collapsed="false">
      <c r="A247" s="138"/>
      <c r="B247" s="139"/>
      <c r="C247" s="140"/>
      <c r="D247" s="141"/>
      <c r="E247" s="138"/>
      <c r="F247" s="142"/>
      <c r="G247" s="30"/>
      <c r="H247" s="30"/>
      <c r="I247" s="30"/>
      <c r="J247" s="30"/>
      <c r="K247" s="30"/>
      <c r="L247" s="30"/>
      <c r="M247" s="30"/>
      <c r="N247" s="2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customFormat="false" ht="12.75" hidden="false" customHeight="true" outlineLevel="0" collapsed="false">
      <c r="A248" s="138"/>
      <c r="B248" s="139"/>
      <c r="C248" s="140"/>
      <c r="D248" s="141"/>
      <c r="E248" s="138"/>
      <c r="F248" s="142"/>
      <c r="G248" s="30"/>
      <c r="H248" s="30"/>
      <c r="I248" s="30"/>
      <c r="J248" s="30"/>
      <c r="K248" s="30"/>
      <c r="L248" s="30"/>
      <c r="M248" s="30"/>
      <c r="N248" s="2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customFormat="false" ht="12.75" hidden="false" customHeight="true" outlineLevel="0" collapsed="false">
      <c r="A249" s="138"/>
      <c r="B249" s="139"/>
      <c r="C249" s="140"/>
      <c r="D249" s="141"/>
      <c r="E249" s="138"/>
      <c r="F249" s="142"/>
      <c r="G249" s="30"/>
      <c r="H249" s="30"/>
      <c r="I249" s="30"/>
      <c r="J249" s="30"/>
      <c r="K249" s="30"/>
      <c r="L249" s="30"/>
      <c r="M249" s="30"/>
      <c r="N249" s="2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customFormat="false" ht="12.75" hidden="false" customHeight="true" outlineLevel="0" collapsed="false">
      <c r="A250" s="138"/>
      <c r="B250" s="139"/>
      <c r="C250" s="140"/>
      <c r="D250" s="141"/>
      <c r="E250" s="138"/>
      <c r="F250" s="142"/>
      <c r="G250" s="30"/>
      <c r="H250" s="30"/>
      <c r="I250" s="30"/>
      <c r="J250" s="30"/>
      <c r="K250" s="30"/>
      <c r="L250" s="30"/>
      <c r="M250" s="30"/>
      <c r="N250" s="2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customFormat="false" ht="12.75" hidden="false" customHeight="true" outlineLevel="0" collapsed="false">
      <c r="A251" s="138"/>
      <c r="B251" s="139"/>
      <c r="C251" s="140"/>
      <c r="D251" s="141"/>
      <c r="E251" s="138"/>
      <c r="F251" s="142"/>
      <c r="G251" s="30"/>
      <c r="H251" s="30"/>
      <c r="I251" s="30"/>
      <c r="J251" s="30"/>
      <c r="K251" s="30"/>
      <c r="L251" s="30"/>
      <c r="M251" s="30"/>
      <c r="N251" s="2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customFormat="false" ht="12.75" hidden="false" customHeight="true" outlineLevel="0" collapsed="false">
      <c r="A252" s="138"/>
      <c r="B252" s="139"/>
      <c r="C252" s="140"/>
      <c r="D252" s="141"/>
      <c r="E252" s="138"/>
      <c r="F252" s="142"/>
      <c r="G252" s="30"/>
      <c r="H252" s="30"/>
      <c r="I252" s="30"/>
      <c r="J252" s="30"/>
      <c r="K252" s="30"/>
      <c r="L252" s="30"/>
      <c r="M252" s="30"/>
      <c r="N252" s="2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customFormat="false" ht="12.75" hidden="false" customHeight="true" outlineLevel="0" collapsed="false">
      <c r="A253" s="138"/>
      <c r="B253" s="139"/>
      <c r="C253" s="140"/>
      <c r="D253" s="141"/>
      <c r="E253" s="138"/>
      <c r="F253" s="142"/>
      <c r="G253" s="30"/>
      <c r="H253" s="30"/>
      <c r="I253" s="30"/>
      <c r="J253" s="30"/>
      <c r="K253" s="30"/>
      <c r="L253" s="30"/>
      <c r="M253" s="30"/>
      <c r="N253" s="2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customFormat="false" ht="12.75" hidden="false" customHeight="true" outlineLevel="0" collapsed="false">
      <c r="A254" s="138"/>
      <c r="B254" s="139"/>
      <c r="C254" s="140"/>
      <c r="D254" s="141"/>
      <c r="E254" s="138"/>
      <c r="F254" s="142"/>
      <c r="G254" s="30"/>
      <c r="H254" s="30"/>
      <c r="I254" s="30"/>
      <c r="J254" s="30"/>
      <c r="K254" s="30"/>
      <c r="L254" s="30"/>
      <c r="M254" s="30"/>
      <c r="N254" s="2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customFormat="false" ht="12.75" hidden="false" customHeight="true" outlineLevel="0" collapsed="false">
      <c r="A255" s="138"/>
      <c r="B255" s="139"/>
      <c r="C255" s="140"/>
      <c r="D255" s="141"/>
      <c r="E255" s="138"/>
      <c r="F255" s="142"/>
      <c r="G255" s="30"/>
      <c r="H255" s="30"/>
      <c r="I255" s="30"/>
      <c r="J255" s="30"/>
      <c r="K255" s="30"/>
      <c r="L255" s="30"/>
      <c r="M255" s="30"/>
      <c r="N255" s="2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customFormat="false" ht="12.75" hidden="false" customHeight="true" outlineLevel="0" collapsed="false">
      <c r="A256" s="138"/>
      <c r="B256" s="139"/>
      <c r="C256" s="140"/>
      <c r="D256" s="141"/>
      <c r="E256" s="138"/>
      <c r="F256" s="142"/>
      <c r="G256" s="30"/>
      <c r="H256" s="30"/>
      <c r="I256" s="30"/>
      <c r="J256" s="30"/>
      <c r="K256" s="30"/>
      <c r="L256" s="30"/>
      <c r="M256" s="30"/>
      <c r="N256" s="2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customFormat="false" ht="12.75" hidden="false" customHeight="true" outlineLevel="0" collapsed="false">
      <c r="A257" s="138"/>
      <c r="B257" s="139"/>
      <c r="C257" s="140"/>
      <c r="D257" s="141"/>
      <c r="E257" s="138"/>
      <c r="F257" s="142"/>
      <c r="G257" s="30"/>
      <c r="H257" s="30"/>
      <c r="I257" s="30"/>
      <c r="J257" s="30"/>
      <c r="K257" s="30"/>
      <c r="L257" s="30"/>
      <c r="M257" s="30"/>
      <c r="N257" s="2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customFormat="false" ht="12.75" hidden="false" customHeight="true" outlineLevel="0" collapsed="false">
      <c r="A258" s="138"/>
      <c r="B258" s="139"/>
      <c r="C258" s="140"/>
      <c r="D258" s="141"/>
      <c r="E258" s="138"/>
      <c r="F258" s="142"/>
      <c r="G258" s="30"/>
      <c r="H258" s="30"/>
      <c r="I258" s="30"/>
      <c r="J258" s="30"/>
      <c r="K258" s="30"/>
      <c r="L258" s="30"/>
      <c r="M258" s="30"/>
      <c r="N258" s="2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customFormat="false" ht="12.75" hidden="false" customHeight="true" outlineLevel="0" collapsed="false">
      <c r="A259" s="138"/>
      <c r="B259" s="139"/>
      <c r="C259" s="140"/>
      <c r="D259" s="141"/>
      <c r="E259" s="138"/>
      <c r="F259" s="142"/>
      <c r="G259" s="30"/>
      <c r="H259" s="30"/>
      <c r="I259" s="30"/>
      <c r="J259" s="30"/>
      <c r="K259" s="30"/>
      <c r="L259" s="30"/>
      <c r="M259" s="30"/>
      <c r="N259" s="2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customFormat="false" ht="12.75" hidden="false" customHeight="true" outlineLevel="0" collapsed="false">
      <c r="A260" s="138"/>
      <c r="B260" s="139"/>
      <c r="C260" s="140"/>
      <c r="D260" s="141"/>
      <c r="E260" s="138"/>
      <c r="F260" s="142"/>
      <c r="G260" s="30"/>
      <c r="H260" s="30"/>
      <c r="I260" s="30"/>
      <c r="J260" s="30"/>
      <c r="K260" s="30"/>
      <c r="L260" s="30"/>
      <c r="M260" s="30"/>
      <c r="N260" s="2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customFormat="false" ht="12.75" hidden="false" customHeight="true" outlineLevel="0" collapsed="false">
      <c r="A261" s="138"/>
      <c r="B261" s="139"/>
      <c r="C261" s="140"/>
      <c r="D261" s="141"/>
      <c r="E261" s="138"/>
      <c r="F261" s="142"/>
      <c r="G261" s="30"/>
      <c r="H261" s="30"/>
      <c r="I261" s="30"/>
      <c r="J261" s="30"/>
      <c r="K261" s="30"/>
      <c r="L261" s="30"/>
      <c r="M261" s="30"/>
      <c r="N261" s="2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customFormat="false" ht="12.75" hidden="false" customHeight="true" outlineLevel="0" collapsed="false">
      <c r="A262" s="138"/>
      <c r="B262" s="139"/>
      <c r="C262" s="140"/>
      <c r="D262" s="141"/>
      <c r="E262" s="138"/>
      <c r="F262" s="142"/>
      <c r="G262" s="30"/>
      <c r="H262" s="30"/>
      <c r="I262" s="30"/>
      <c r="J262" s="30"/>
      <c r="K262" s="30"/>
      <c r="L262" s="30"/>
      <c r="M262" s="30"/>
      <c r="N262" s="2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customFormat="false" ht="12.75" hidden="false" customHeight="true" outlineLevel="0" collapsed="false">
      <c r="A263" s="138"/>
      <c r="B263" s="139"/>
      <c r="C263" s="140"/>
      <c r="D263" s="141"/>
      <c r="E263" s="138"/>
      <c r="F263" s="142"/>
      <c r="G263" s="30"/>
      <c r="H263" s="30"/>
      <c r="I263" s="30"/>
      <c r="J263" s="30"/>
      <c r="K263" s="30"/>
      <c r="L263" s="30"/>
      <c r="M263" s="30"/>
      <c r="N263" s="2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customFormat="false" ht="12.75" hidden="false" customHeight="true" outlineLevel="0" collapsed="false">
      <c r="A264" s="138"/>
      <c r="B264" s="139"/>
      <c r="C264" s="140"/>
      <c r="D264" s="141"/>
      <c r="E264" s="138"/>
      <c r="F264" s="142"/>
      <c r="G264" s="30"/>
      <c r="H264" s="30"/>
      <c r="I264" s="30"/>
      <c r="J264" s="30"/>
      <c r="K264" s="30"/>
      <c r="L264" s="30"/>
      <c r="M264" s="30"/>
      <c r="N264" s="2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customFormat="false" ht="12.75" hidden="false" customHeight="true" outlineLevel="0" collapsed="false">
      <c r="A265" s="138"/>
      <c r="B265" s="139"/>
      <c r="C265" s="140"/>
      <c r="D265" s="141"/>
      <c r="E265" s="138"/>
      <c r="F265" s="142"/>
      <c r="G265" s="30"/>
      <c r="H265" s="30"/>
      <c r="I265" s="30"/>
      <c r="J265" s="30"/>
      <c r="K265" s="30"/>
      <c r="L265" s="30"/>
      <c r="M265" s="30"/>
      <c r="N265" s="2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customFormat="false" ht="12.75" hidden="false" customHeight="true" outlineLevel="0" collapsed="false">
      <c r="A266" s="138"/>
      <c r="B266" s="139"/>
      <c r="C266" s="140"/>
      <c r="D266" s="141"/>
      <c r="E266" s="138"/>
      <c r="F266" s="142"/>
      <c r="G266" s="30"/>
      <c r="H266" s="30"/>
      <c r="I266" s="30"/>
      <c r="J266" s="30"/>
      <c r="K266" s="30"/>
      <c r="L266" s="30"/>
      <c r="M266" s="30"/>
      <c r="N266" s="2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customFormat="false" ht="12.75" hidden="false" customHeight="true" outlineLevel="0" collapsed="false">
      <c r="A267" s="138"/>
      <c r="B267" s="139"/>
      <c r="C267" s="140"/>
      <c r="D267" s="141"/>
      <c r="E267" s="138"/>
      <c r="F267" s="142"/>
      <c r="G267" s="30"/>
      <c r="H267" s="30"/>
      <c r="I267" s="30"/>
      <c r="J267" s="30"/>
      <c r="K267" s="30"/>
      <c r="L267" s="30"/>
      <c r="M267" s="30"/>
      <c r="N267" s="2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customFormat="false" ht="12.75" hidden="false" customHeight="true" outlineLevel="0" collapsed="false">
      <c r="A268" s="138"/>
      <c r="B268" s="139"/>
      <c r="C268" s="140"/>
      <c r="D268" s="141"/>
      <c r="E268" s="138"/>
      <c r="F268" s="142"/>
      <c r="G268" s="30"/>
      <c r="H268" s="30"/>
      <c r="I268" s="30"/>
      <c r="J268" s="30"/>
      <c r="K268" s="30"/>
      <c r="L268" s="30"/>
      <c r="M268" s="30"/>
      <c r="N268" s="2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customFormat="false" ht="12.75" hidden="false" customHeight="true" outlineLevel="0" collapsed="false">
      <c r="A269" s="138"/>
      <c r="B269" s="139"/>
      <c r="C269" s="140"/>
      <c r="D269" s="141"/>
      <c r="E269" s="138"/>
      <c r="F269" s="142"/>
      <c r="G269" s="30"/>
      <c r="H269" s="30"/>
      <c r="I269" s="30"/>
      <c r="J269" s="30"/>
      <c r="K269" s="30"/>
      <c r="L269" s="30"/>
      <c r="M269" s="30"/>
      <c r="N269" s="2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customFormat="false" ht="12.75" hidden="false" customHeight="true" outlineLevel="0" collapsed="false">
      <c r="A270" s="138"/>
      <c r="B270" s="139"/>
      <c r="C270" s="140"/>
      <c r="D270" s="141"/>
      <c r="E270" s="138"/>
      <c r="F270" s="142"/>
      <c r="G270" s="30"/>
      <c r="H270" s="30"/>
      <c r="I270" s="30"/>
      <c r="J270" s="30"/>
      <c r="K270" s="30"/>
      <c r="L270" s="30"/>
      <c r="M270" s="30"/>
      <c r="N270" s="2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customFormat="false" ht="12.75" hidden="false" customHeight="true" outlineLevel="0" collapsed="false">
      <c r="A271" s="138"/>
      <c r="B271" s="139"/>
      <c r="C271" s="140"/>
      <c r="D271" s="141"/>
      <c r="E271" s="138"/>
      <c r="F271" s="142"/>
      <c r="G271" s="30"/>
      <c r="H271" s="30"/>
      <c r="I271" s="30"/>
      <c r="J271" s="30"/>
      <c r="K271" s="30"/>
      <c r="L271" s="30"/>
      <c r="M271" s="30"/>
      <c r="N271" s="2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customFormat="false" ht="12.75" hidden="false" customHeight="true" outlineLevel="0" collapsed="false">
      <c r="A272" s="138"/>
      <c r="B272" s="139"/>
      <c r="C272" s="140"/>
      <c r="D272" s="141"/>
      <c r="E272" s="138"/>
      <c r="F272" s="142"/>
      <c r="G272" s="30"/>
      <c r="H272" s="30"/>
      <c r="I272" s="30"/>
      <c r="J272" s="30"/>
      <c r="K272" s="30"/>
      <c r="L272" s="30"/>
      <c r="M272" s="30"/>
      <c r="N272" s="2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customFormat="false" ht="12.75" hidden="false" customHeight="true" outlineLevel="0" collapsed="false">
      <c r="A273" s="138"/>
      <c r="B273" s="139"/>
      <c r="C273" s="140"/>
      <c r="D273" s="141"/>
      <c r="E273" s="138"/>
      <c r="F273" s="142"/>
      <c r="G273" s="30"/>
      <c r="H273" s="30"/>
      <c r="I273" s="30"/>
      <c r="J273" s="30"/>
      <c r="K273" s="30"/>
      <c r="L273" s="30"/>
      <c r="M273" s="30"/>
      <c r="N273" s="2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customFormat="false" ht="12.75" hidden="false" customHeight="true" outlineLevel="0" collapsed="false">
      <c r="A274" s="138"/>
      <c r="B274" s="139"/>
      <c r="C274" s="140"/>
      <c r="D274" s="141"/>
      <c r="E274" s="138"/>
      <c r="F274" s="142"/>
      <c r="G274" s="30"/>
      <c r="H274" s="30"/>
      <c r="I274" s="30"/>
      <c r="J274" s="30"/>
      <c r="K274" s="30"/>
      <c r="L274" s="30"/>
      <c r="M274" s="30"/>
      <c r="N274" s="2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customFormat="false" ht="12.75" hidden="false" customHeight="true" outlineLevel="0" collapsed="false">
      <c r="A275" s="138"/>
      <c r="B275" s="139"/>
      <c r="C275" s="140"/>
      <c r="D275" s="141"/>
      <c r="E275" s="138"/>
      <c r="F275" s="142"/>
      <c r="G275" s="30"/>
      <c r="H275" s="30"/>
      <c r="I275" s="30"/>
      <c r="J275" s="30"/>
      <c r="K275" s="30"/>
      <c r="L275" s="30"/>
      <c r="M275" s="30"/>
      <c r="N275" s="2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customFormat="false" ht="12.75" hidden="false" customHeight="true" outlineLevel="0" collapsed="false">
      <c r="A276" s="138"/>
      <c r="B276" s="139"/>
      <c r="C276" s="140"/>
      <c r="D276" s="141"/>
      <c r="E276" s="138"/>
      <c r="F276" s="142"/>
      <c r="G276" s="30"/>
      <c r="H276" s="30"/>
      <c r="I276" s="30"/>
      <c r="J276" s="30"/>
      <c r="K276" s="30"/>
      <c r="L276" s="30"/>
      <c r="M276" s="30"/>
      <c r="N276" s="2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customFormat="false" ht="12.75" hidden="false" customHeight="true" outlineLevel="0" collapsed="false">
      <c r="A277" s="138"/>
      <c r="B277" s="139"/>
      <c r="C277" s="140"/>
      <c r="D277" s="141"/>
      <c r="E277" s="138"/>
      <c r="F277" s="142"/>
      <c r="G277" s="30"/>
      <c r="H277" s="30"/>
      <c r="I277" s="30"/>
      <c r="J277" s="30"/>
      <c r="K277" s="30"/>
      <c r="L277" s="30"/>
      <c r="M277" s="30"/>
      <c r="N277" s="2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customFormat="false" ht="12.75" hidden="false" customHeight="true" outlineLevel="0" collapsed="false">
      <c r="A278" s="138"/>
      <c r="B278" s="139"/>
      <c r="C278" s="140"/>
      <c r="D278" s="141"/>
      <c r="E278" s="138"/>
      <c r="F278" s="142"/>
      <c r="G278" s="30"/>
      <c r="H278" s="30"/>
      <c r="I278" s="30"/>
      <c r="J278" s="30"/>
      <c r="K278" s="30"/>
      <c r="L278" s="30"/>
      <c r="M278" s="30"/>
      <c r="N278" s="2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customFormat="false" ht="12.75" hidden="false" customHeight="true" outlineLevel="0" collapsed="false">
      <c r="A279" s="138"/>
      <c r="B279" s="139"/>
      <c r="C279" s="140"/>
      <c r="D279" s="141"/>
      <c r="E279" s="138"/>
      <c r="F279" s="142"/>
      <c r="G279" s="30"/>
      <c r="H279" s="30"/>
      <c r="I279" s="30"/>
      <c r="J279" s="30"/>
      <c r="K279" s="30"/>
      <c r="L279" s="30"/>
      <c r="M279" s="30"/>
      <c r="N279" s="2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customFormat="false" ht="12.75" hidden="false" customHeight="true" outlineLevel="0" collapsed="false">
      <c r="A280" s="138"/>
      <c r="B280" s="139"/>
      <c r="C280" s="140"/>
      <c r="D280" s="141"/>
      <c r="E280" s="138"/>
      <c r="F280" s="142"/>
      <c r="G280" s="30"/>
      <c r="H280" s="30"/>
      <c r="I280" s="30"/>
      <c r="J280" s="30"/>
      <c r="K280" s="30"/>
      <c r="L280" s="30"/>
      <c r="M280" s="30"/>
      <c r="N280" s="2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customFormat="false" ht="12.75" hidden="false" customHeight="true" outlineLevel="0" collapsed="false">
      <c r="A281" s="138"/>
      <c r="B281" s="139"/>
      <c r="C281" s="140"/>
      <c r="D281" s="141"/>
      <c r="E281" s="138"/>
      <c r="F281" s="142"/>
      <c r="G281" s="30"/>
      <c r="H281" s="30"/>
      <c r="I281" s="30"/>
      <c r="J281" s="30"/>
      <c r="K281" s="30"/>
      <c r="L281" s="30"/>
      <c r="M281" s="30"/>
      <c r="N281" s="2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customFormat="false" ht="12.75" hidden="false" customHeight="true" outlineLevel="0" collapsed="false">
      <c r="A282" s="138"/>
      <c r="B282" s="139"/>
      <c r="C282" s="140"/>
      <c r="D282" s="141"/>
      <c r="E282" s="138"/>
      <c r="F282" s="142"/>
      <c r="G282" s="30"/>
      <c r="H282" s="30"/>
      <c r="I282" s="30"/>
      <c r="J282" s="30"/>
      <c r="K282" s="30"/>
      <c r="L282" s="30"/>
      <c r="M282" s="30"/>
      <c r="N282" s="2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customFormat="false" ht="12.75" hidden="false" customHeight="true" outlineLevel="0" collapsed="false">
      <c r="A283" s="138"/>
      <c r="B283" s="139"/>
      <c r="C283" s="140"/>
      <c r="D283" s="141"/>
      <c r="E283" s="138"/>
      <c r="F283" s="142"/>
      <c r="G283" s="30"/>
      <c r="H283" s="30"/>
      <c r="I283" s="30"/>
      <c r="J283" s="30"/>
      <c r="K283" s="30"/>
      <c r="L283" s="30"/>
      <c r="M283" s="30"/>
      <c r="N283" s="2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customFormat="false" ht="12.75" hidden="false" customHeight="true" outlineLevel="0" collapsed="false">
      <c r="A284" s="138"/>
      <c r="B284" s="139"/>
      <c r="C284" s="140"/>
      <c r="D284" s="141"/>
      <c r="E284" s="138"/>
      <c r="F284" s="142"/>
      <c r="G284" s="30"/>
      <c r="H284" s="30"/>
      <c r="I284" s="30"/>
      <c r="J284" s="30"/>
      <c r="K284" s="30"/>
      <c r="L284" s="30"/>
      <c r="M284" s="30"/>
      <c r="N284" s="2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customFormat="false" ht="12.75" hidden="false" customHeight="true" outlineLevel="0" collapsed="false">
      <c r="A285" s="138"/>
      <c r="B285" s="139"/>
      <c r="C285" s="140"/>
      <c r="D285" s="141"/>
      <c r="E285" s="138"/>
      <c r="F285" s="142"/>
      <c r="G285" s="30"/>
      <c r="H285" s="30"/>
      <c r="I285" s="30"/>
      <c r="J285" s="30"/>
      <c r="K285" s="30"/>
      <c r="L285" s="30"/>
      <c r="M285" s="30"/>
      <c r="N285" s="2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customFormat="false" ht="12.75" hidden="false" customHeight="true" outlineLevel="0" collapsed="false">
      <c r="A286" s="138"/>
      <c r="B286" s="139"/>
      <c r="C286" s="140"/>
      <c r="D286" s="141"/>
      <c r="E286" s="138"/>
      <c r="F286" s="142"/>
      <c r="G286" s="30"/>
      <c r="H286" s="30"/>
      <c r="I286" s="30"/>
      <c r="J286" s="30"/>
      <c r="K286" s="30"/>
      <c r="L286" s="30"/>
      <c r="M286" s="30"/>
      <c r="N286" s="2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customFormat="false" ht="12.75" hidden="false" customHeight="true" outlineLevel="0" collapsed="false">
      <c r="A287" s="138"/>
      <c r="B287" s="139"/>
      <c r="C287" s="140"/>
      <c r="D287" s="141"/>
      <c r="E287" s="138"/>
      <c r="F287" s="142"/>
      <c r="G287" s="30"/>
      <c r="H287" s="30"/>
      <c r="I287" s="30"/>
      <c r="J287" s="30"/>
      <c r="K287" s="30"/>
      <c r="L287" s="30"/>
      <c r="M287" s="30"/>
      <c r="N287" s="2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customFormat="false" ht="12.75" hidden="false" customHeight="true" outlineLevel="0" collapsed="false">
      <c r="A288" s="138"/>
      <c r="B288" s="139"/>
      <c r="C288" s="140"/>
      <c r="D288" s="141"/>
      <c r="E288" s="138"/>
      <c r="F288" s="142"/>
      <c r="G288" s="30"/>
      <c r="H288" s="30"/>
      <c r="I288" s="30"/>
      <c r="J288" s="30"/>
      <c r="K288" s="30"/>
      <c r="L288" s="30"/>
      <c r="M288" s="30"/>
      <c r="N288" s="2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customFormat="false" ht="12.75" hidden="false" customHeight="true" outlineLevel="0" collapsed="false">
      <c r="A289" s="138"/>
      <c r="B289" s="139"/>
      <c r="C289" s="140"/>
      <c r="D289" s="141"/>
      <c r="E289" s="138"/>
      <c r="F289" s="142"/>
      <c r="G289" s="30"/>
      <c r="H289" s="30"/>
      <c r="I289" s="30"/>
      <c r="J289" s="30"/>
      <c r="K289" s="30"/>
      <c r="L289" s="30"/>
      <c r="M289" s="30"/>
      <c r="N289" s="2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customFormat="false" ht="12.75" hidden="false" customHeight="true" outlineLevel="0" collapsed="false">
      <c r="A290" s="138"/>
      <c r="B290" s="139"/>
      <c r="C290" s="140"/>
      <c r="D290" s="141"/>
      <c r="E290" s="138"/>
      <c r="F290" s="142"/>
      <c r="G290" s="30"/>
      <c r="H290" s="30"/>
      <c r="I290" s="30"/>
      <c r="J290" s="30"/>
      <c r="K290" s="30"/>
      <c r="L290" s="30"/>
      <c r="M290" s="30"/>
      <c r="N290" s="2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customFormat="false" ht="12.75" hidden="false" customHeight="true" outlineLevel="0" collapsed="false">
      <c r="A291" s="138"/>
      <c r="B291" s="139"/>
      <c r="C291" s="140"/>
      <c r="D291" s="141"/>
      <c r="E291" s="138"/>
      <c r="F291" s="142"/>
      <c r="G291" s="30"/>
      <c r="H291" s="30"/>
      <c r="I291" s="30"/>
      <c r="J291" s="30"/>
      <c r="K291" s="30"/>
      <c r="L291" s="30"/>
      <c r="M291" s="30"/>
      <c r="N291" s="2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customFormat="false" ht="12.75" hidden="false" customHeight="true" outlineLevel="0" collapsed="false">
      <c r="A292" s="138"/>
      <c r="B292" s="139"/>
      <c r="C292" s="140"/>
      <c r="D292" s="141"/>
      <c r="E292" s="138"/>
      <c r="F292" s="142"/>
      <c r="G292" s="30"/>
      <c r="H292" s="30"/>
      <c r="I292" s="30"/>
      <c r="J292" s="30"/>
      <c r="K292" s="30"/>
      <c r="L292" s="30"/>
      <c r="M292" s="30"/>
      <c r="N292" s="2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customFormat="false" ht="12.75" hidden="false" customHeight="true" outlineLevel="0" collapsed="false">
      <c r="A293" s="138"/>
      <c r="B293" s="139"/>
      <c r="C293" s="140"/>
      <c r="D293" s="141"/>
      <c r="E293" s="138"/>
      <c r="F293" s="142"/>
      <c r="G293" s="30"/>
      <c r="H293" s="30"/>
      <c r="I293" s="30"/>
      <c r="J293" s="30"/>
      <c r="K293" s="30"/>
      <c r="L293" s="30"/>
      <c r="M293" s="30"/>
      <c r="N293" s="2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customFormat="false" ht="12.75" hidden="false" customHeight="true" outlineLevel="0" collapsed="false">
      <c r="A294" s="138"/>
      <c r="B294" s="139"/>
      <c r="C294" s="140"/>
      <c r="D294" s="141"/>
      <c r="E294" s="138"/>
      <c r="F294" s="142"/>
      <c r="G294" s="30"/>
      <c r="H294" s="30"/>
      <c r="I294" s="30"/>
      <c r="J294" s="30"/>
      <c r="K294" s="30"/>
      <c r="L294" s="30"/>
      <c r="M294" s="30"/>
      <c r="N294" s="2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customFormat="false" ht="12.75" hidden="false" customHeight="true" outlineLevel="0" collapsed="false">
      <c r="A295" s="138"/>
      <c r="B295" s="139"/>
      <c r="C295" s="140"/>
      <c r="D295" s="141"/>
      <c r="E295" s="138"/>
      <c r="F295" s="142"/>
      <c r="G295" s="30"/>
      <c r="H295" s="30"/>
      <c r="I295" s="30"/>
      <c r="J295" s="30"/>
      <c r="K295" s="30"/>
      <c r="L295" s="30"/>
      <c r="M295" s="30"/>
      <c r="N295" s="2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customFormat="false" ht="12.75" hidden="false" customHeight="true" outlineLevel="0" collapsed="false">
      <c r="A296" s="138"/>
      <c r="B296" s="139"/>
      <c r="C296" s="140"/>
      <c r="D296" s="141"/>
      <c r="E296" s="138"/>
      <c r="F296" s="142"/>
      <c r="G296" s="30"/>
      <c r="H296" s="30"/>
      <c r="I296" s="30"/>
      <c r="J296" s="30"/>
      <c r="K296" s="30"/>
      <c r="L296" s="30"/>
      <c r="M296" s="30"/>
      <c r="N296" s="2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customFormat="false" ht="12.75" hidden="false" customHeight="true" outlineLevel="0" collapsed="false">
      <c r="A297" s="138"/>
      <c r="B297" s="139"/>
      <c r="C297" s="140"/>
      <c r="D297" s="141"/>
      <c r="E297" s="138"/>
      <c r="F297" s="142"/>
      <c r="G297" s="30"/>
      <c r="H297" s="30"/>
      <c r="I297" s="30"/>
      <c r="J297" s="30"/>
      <c r="K297" s="30"/>
      <c r="L297" s="30"/>
      <c r="M297" s="30"/>
      <c r="N297" s="2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customFormat="false" ht="12.75" hidden="false" customHeight="true" outlineLevel="0" collapsed="false">
      <c r="A298" s="138"/>
      <c r="B298" s="139"/>
      <c r="C298" s="140"/>
      <c r="D298" s="141"/>
      <c r="E298" s="138"/>
      <c r="F298" s="142"/>
      <c r="G298" s="30"/>
      <c r="H298" s="30"/>
      <c r="I298" s="30"/>
      <c r="J298" s="30"/>
      <c r="K298" s="30"/>
      <c r="L298" s="30"/>
      <c r="M298" s="30"/>
      <c r="N298" s="2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customFormat="false" ht="12.75" hidden="false" customHeight="true" outlineLevel="0" collapsed="false">
      <c r="A299" s="138"/>
      <c r="B299" s="139"/>
      <c r="C299" s="140"/>
      <c r="D299" s="141"/>
      <c r="E299" s="138"/>
      <c r="F299" s="142"/>
      <c r="G299" s="30"/>
      <c r="H299" s="30"/>
      <c r="I299" s="30"/>
      <c r="J299" s="30"/>
      <c r="K299" s="30"/>
      <c r="L299" s="30"/>
      <c r="M299" s="30"/>
      <c r="N299" s="2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customFormat="false" ht="12.75" hidden="false" customHeight="true" outlineLevel="0" collapsed="false">
      <c r="A300" s="138"/>
      <c r="B300" s="139"/>
      <c r="C300" s="140"/>
      <c r="D300" s="141"/>
      <c r="E300" s="138"/>
      <c r="F300" s="142"/>
      <c r="G300" s="30"/>
      <c r="H300" s="30"/>
      <c r="I300" s="30"/>
      <c r="J300" s="30"/>
      <c r="K300" s="30"/>
      <c r="L300" s="30"/>
      <c r="M300" s="30"/>
      <c r="N300" s="2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customFormat="false" ht="12.75" hidden="false" customHeight="true" outlineLevel="0" collapsed="false">
      <c r="A301" s="138"/>
      <c r="B301" s="139"/>
      <c r="C301" s="140"/>
      <c r="D301" s="141"/>
      <c r="E301" s="138"/>
      <c r="F301" s="142"/>
      <c r="G301" s="30"/>
      <c r="H301" s="30"/>
      <c r="I301" s="30"/>
      <c r="J301" s="30"/>
      <c r="K301" s="30"/>
      <c r="L301" s="30"/>
      <c r="M301" s="30"/>
      <c r="N301" s="2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customFormat="false" ht="12.75" hidden="false" customHeight="true" outlineLevel="0" collapsed="false">
      <c r="A302" s="138"/>
      <c r="B302" s="139"/>
      <c r="C302" s="140"/>
      <c r="D302" s="141"/>
      <c r="E302" s="138"/>
      <c r="F302" s="142"/>
      <c r="G302" s="30"/>
      <c r="H302" s="30"/>
      <c r="I302" s="30"/>
      <c r="J302" s="30"/>
      <c r="K302" s="30"/>
      <c r="L302" s="30"/>
      <c r="M302" s="30"/>
      <c r="N302" s="2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customFormat="false" ht="12.75" hidden="false" customHeight="true" outlineLevel="0" collapsed="false">
      <c r="A303" s="138"/>
      <c r="B303" s="139"/>
      <c r="C303" s="140"/>
      <c r="D303" s="141"/>
      <c r="E303" s="138"/>
      <c r="F303" s="142"/>
      <c r="G303" s="30"/>
      <c r="H303" s="30"/>
      <c r="I303" s="30"/>
      <c r="J303" s="30"/>
      <c r="K303" s="30"/>
      <c r="L303" s="30"/>
      <c r="M303" s="30"/>
      <c r="N303" s="2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customFormat="false" ht="12.75" hidden="false" customHeight="true" outlineLevel="0" collapsed="false">
      <c r="A304" s="138"/>
      <c r="B304" s="139"/>
      <c r="C304" s="140"/>
      <c r="D304" s="141"/>
      <c r="E304" s="138"/>
      <c r="F304" s="142"/>
      <c r="G304" s="30"/>
      <c r="H304" s="30"/>
      <c r="I304" s="30"/>
      <c r="J304" s="30"/>
      <c r="K304" s="30"/>
      <c r="L304" s="30"/>
      <c r="M304" s="30"/>
      <c r="N304" s="2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customFormat="false" ht="12.75" hidden="false" customHeight="true" outlineLevel="0" collapsed="false">
      <c r="A305" s="138"/>
      <c r="B305" s="139"/>
      <c r="C305" s="140"/>
      <c r="D305" s="141"/>
      <c r="E305" s="138"/>
      <c r="F305" s="142"/>
      <c r="G305" s="30"/>
      <c r="H305" s="30"/>
      <c r="I305" s="30"/>
      <c r="J305" s="30"/>
      <c r="K305" s="30"/>
      <c r="L305" s="30"/>
      <c r="M305" s="30"/>
      <c r="N305" s="2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customFormat="false" ht="12.75" hidden="false" customHeight="true" outlineLevel="0" collapsed="false">
      <c r="A306" s="138"/>
      <c r="B306" s="139"/>
      <c r="C306" s="140"/>
      <c r="D306" s="141"/>
      <c r="E306" s="138"/>
      <c r="F306" s="142"/>
      <c r="G306" s="30"/>
      <c r="H306" s="30"/>
      <c r="I306" s="30"/>
      <c r="J306" s="30"/>
      <c r="K306" s="30"/>
      <c r="L306" s="30"/>
      <c r="M306" s="30"/>
      <c r="N306" s="2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customFormat="false" ht="12.75" hidden="false" customHeight="true" outlineLevel="0" collapsed="false">
      <c r="A307" s="138"/>
      <c r="B307" s="139"/>
      <c r="C307" s="140"/>
      <c r="D307" s="141"/>
      <c r="E307" s="138"/>
      <c r="F307" s="142"/>
      <c r="G307" s="30"/>
      <c r="H307" s="30"/>
      <c r="I307" s="30"/>
      <c r="J307" s="30"/>
      <c r="K307" s="30"/>
      <c r="L307" s="30"/>
      <c r="M307" s="30"/>
      <c r="N307" s="2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customFormat="false" ht="12.75" hidden="false" customHeight="true" outlineLevel="0" collapsed="false">
      <c r="A308" s="138"/>
      <c r="B308" s="139"/>
      <c r="C308" s="140"/>
      <c r="D308" s="141"/>
      <c r="E308" s="138"/>
      <c r="F308" s="142"/>
      <c r="G308" s="30"/>
      <c r="H308" s="30"/>
      <c r="I308" s="30"/>
      <c r="J308" s="30"/>
      <c r="K308" s="30"/>
      <c r="L308" s="30"/>
      <c r="M308" s="30"/>
      <c r="N308" s="2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customFormat="false" ht="12.75" hidden="false" customHeight="true" outlineLevel="0" collapsed="false">
      <c r="A309" s="138"/>
      <c r="B309" s="139"/>
      <c r="C309" s="140"/>
      <c r="D309" s="141"/>
      <c r="E309" s="138"/>
      <c r="F309" s="142"/>
      <c r="G309" s="30"/>
      <c r="H309" s="30"/>
      <c r="I309" s="30"/>
      <c r="J309" s="30"/>
      <c r="K309" s="30"/>
      <c r="L309" s="30"/>
      <c r="M309" s="30"/>
      <c r="N309" s="2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customFormat="false" ht="12.75" hidden="false" customHeight="true" outlineLevel="0" collapsed="false">
      <c r="A310" s="138"/>
      <c r="B310" s="139"/>
      <c r="C310" s="140"/>
      <c r="D310" s="141"/>
      <c r="E310" s="138"/>
      <c r="F310" s="142"/>
      <c r="G310" s="30"/>
      <c r="H310" s="30"/>
      <c r="I310" s="30"/>
      <c r="J310" s="30"/>
      <c r="K310" s="30"/>
      <c r="L310" s="30"/>
      <c r="M310" s="30"/>
      <c r="N310" s="2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customFormat="false" ht="12.75" hidden="false" customHeight="true" outlineLevel="0" collapsed="false">
      <c r="A311" s="138"/>
      <c r="B311" s="139"/>
      <c r="C311" s="140"/>
      <c r="D311" s="141"/>
      <c r="E311" s="138"/>
      <c r="F311" s="142"/>
      <c r="G311" s="30"/>
      <c r="H311" s="30"/>
      <c r="I311" s="30"/>
      <c r="J311" s="30"/>
      <c r="K311" s="30"/>
      <c r="L311" s="30"/>
      <c r="M311" s="30"/>
      <c r="N311" s="2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customFormat="false" ht="12.75" hidden="false" customHeight="true" outlineLevel="0" collapsed="false">
      <c r="A312" s="138"/>
      <c r="B312" s="139"/>
      <c r="C312" s="140"/>
      <c r="D312" s="141"/>
      <c r="E312" s="138"/>
      <c r="F312" s="142"/>
      <c r="G312" s="30"/>
      <c r="H312" s="30"/>
      <c r="I312" s="30"/>
      <c r="J312" s="30"/>
      <c r="K312" s="30"/>
      <c r="L312" s="30"/>
      <c r="M312" s="30"/>
      <c r="N312" s="2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customFormat="false" ht="12.75" hidden="false" customHeight="true" outlineLevel="0" collapsed="false">
      <c r="A313" s="138"/>
      <c r="B313" s="139"/>
      <c r="C313" s="140"/>
      <c r="D313" s="141"/>
      <c r="E313" s="138"/>
      <c r="F313" s="142"/>
      <c r="G313" s="30"/>
      <c r="H313" s="30"/>
      <c r="I313" s="30"/>
      <c r="J313" s="30"/>
      <c r="K313" s="30"/>
      <c r="L313" s="30"/>
      <c r="M313" s="30"/>
      <c r="N313" s="2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customFormat="false" ht="12.75" hidden="false" customHeight="true" outlineLevel="0" collapsed="false">
      <c r="A314" s="138"/>
      <c r="B314" s="139"/>
      <c r="C314" s="140"/>
      <c r="D314" s="141"/>
      <c r="E314" s="138"/>
      <c r="F314" s="142"/>
      <c r="G314" s="30"/>
      <c r="H314" s="30"/>
      <c r="I314" s="30"/>
      <c r="J314" s="30"/>
      <c r="K314" s="30"/>
      <c r="L314" s="30"/>
      <c r="M314" s="30"/>
      <c r="N314" s="2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customFormat="false" ht="12.75" hidden="false" customHeight="true" outlineLevel="0" collapsed="false">
      <c r="A315" s="138"/>
      <c r="B315" s="139"/>
      <c r="C315" s="140"/>
      <c r="D315" s="141"/>
      <c r="E315" s="138"/>
      <c r="F315" s="142"/>
      <c r="G315" s="30"/>
      <c r="H315" s="30"/>
      <c r="I315" s="30"/>
      <c r="J315" s="30"/>
      <c r="K315" s="30"/>
      <c r="L315" s="30"/>
      <c r="M315" s="30"/>
      <c r="N315" s="2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customFormat="false" ht="12.75" hidden="false" customHeight="true" outlineLevel="0" collapsed="false">
      <c r="A316" s="138"/>
      <c r="B316" s="139"/>
      <c r="C316" s="140"/>
      <c r="D316" s="141"/>
      <c r="E316" s="138"/>
      <c r="F316" s="142"/>
      <c r="G316" s="30"/>
      <c r="H316" s="30"/>
      <c r="I316" s="30"/>
      <c r="J316" s="30"/>
      <c r="K316" s="30"/>
      <c r="L316" s="30"/>
      <c r="M316" s="30"/>
      <c r="N316" s="2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customFormat="false" ht="12.75" hidden="false" customHeight="true" outlineLevel="0" collapsed="false">
      <c r="A317" s="138"/>
      <c r="B317" s="139"/>
      <c r="C317" s="140"/>
      <c r="D317" s="141"/>
      <c r="E317" s="138"/>
      <c r="F317" s="142"/>
      <c r="G317" s="30"/>
      <c r="H317" s="30"/>
      <c r="I317" s="30"/>
      <c r="J317" s="30"/>
      <c r="K317" s="30"/>
      <c r="L317" s="30"/>
      <c r="M317" s="30"/>
      <c r="N317" s="2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customFormat="false" ht="12.75" hidden="false" customHeight="true" outlineLevel="0" collapsed="false">
      <c r="A318" s="138"/>
      <c r="B318" s="139"/>
      <c r="C318" s="140"/>
      <c r="D318" s="141"/>
      <c r="E318" s="138"/>
      <c r="F318" s="142"/>
      <c r="G318" s="30"/>
      <c r="H318" s="30"/>
      <c r="I318" s="30"/>
      <c r="J318" s="30"/>
      <c r="K318" s="30"/>
      <c r="L318" s="30"/>
      <c r="M318" s="30"/>
      <c r="N318" s="2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customFormat="false" ht="12.75" hidden="false" customHeight="true" outlineLevel="0" collapsed="false">
      <c r="A319" s="138"/>
      <c r="B319" s="139"/>
      <c r="C319" s="140"/>
      <c r="D319" s="141"/>
      <c r="E319" s="138"/>
      <c r="F319" s="142"/>
      <c r="G319" s="30"/>
      <c r="H319" s="30"/>
      <c r="I319" s="30"/>
      <c r="J319" s="30"/>
      <c r="K319" s="30"/>
      <c r="L319" s="30"/>
      <c r="M319" s="30"/>
      <c r="N319" s="2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customFormat="false" ht="12.75" hidden="false" customHeight="true" outlineLevel="0" collapsed="false">
      <c r="A320" s="138"/>
      <c r="B320" s="139"/>
      <c r="C320" s="140"/>
      <c r="D320" s="141"/>
      <c r="E320" s="138"/>
      <c r="F320" s="142"/>
      <c r="G320" s="30"/>
      <c r="H320" s="30"/>
      <c r="I320" s="30"/>
      <c r="J320" s="30"/>
      <c r="K320" s="30"/>
      <c r="L320" s="30"/>
      <c r="M320" s="30"/>
      <c r="N320" s="2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customFormat="false" ht="12.75" hidden="false" customHeight="true" outlineLevel="0" collapsed="false">
      <c r="A321" s="138"/>
      <c r="B321" s="139"/>
      <c r="C321" s="140"/>
      <c r="D321" s="141"/>
      <c r="E321" s="138"/>
      <c r="F321" s="142"/>
      <c r="G321" s="30"/>
      <c r="H321" s="30"/>
      <c r="I321" s="30"/>
      <c r="J321" s="30"/>
      <c r="K321" s="30"/>
      <c r="L321" s="30"/>
      <c r="M321" s="30"/>
      <c r="N321" s="2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customFormat="false" ht="12.75" hidden="false" customHeight="true" outlineLevel="0" collapsed="false">
      <c r="A322" s="138"/>
      <c r="B322" s="139"/>
      <c r="C322" s="140"/>
      <c r="D322" s="141"/>
      <c r="E322" s="138"/>
      <c r="F322" s="142"/>
      <c r="G322" s="30"/>
      <c r="H322" s="30"/>
      <c r="I322" s="30"/>
      <c r="J322" s="30"/>
      <c r="K322" s="30"/>
      <c r="L322" s="30"/>
      <c r="M322" s="30"/>
      <c r="N322" s="2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customFormat="false" ht="12.75" hidden="false" customHeight="true" outlineLevel="0" collapsed="false">
      <c r="A323" s="138"/>
      <c r="B323" s="139"/>
      <c r="C323" s="140"/>
      <c r="D323" s="141"/>
      <c r="E323" s="138"/>
      <c r="F323" s="142"/>
      <c r="G323" s="30"/>
      <c r="H323" s="30"/>
      <c r="I323" s="30"/>
      <c r="J323" s="30"/>
      <c r="K323" s="30"/>
      <c r="L323" s="30"/>
      <c r="M323" s="30"/>
      <c r="N323" s="2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customFormat="false" ht="12.75" hidden="false" customHeight="true" outlineLevel="0" collapsed="false">
      <c r="A324" s="138"/>
      <c r="B324" s="139"/>
      <c r="C324" s="140"/>
      <c r="D324" s="141"/>
      <c r="E324" s="138"/>
      <c r="F324" s="142"/>
      <c r="G324" s="30"/>
      <c r="H324" s="30"/>
      <c r="I324" s="30"/>
      <c r="J324" s="30"/>
      <c r="K324" s="30"/>
      <c r="L324" s="30"/>
      <c r="M324" s="30"/>
      <c r="N324" s="2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customFormat="false" ht="12.75" hidden="false" customHeight="true" outlineLevel="0" collapsed="false">
      <c r="A325" s="138"/>
      <c r="B325" s="139"/>
      <c r="C325" s="140"/>
      <c r="D325" s="141"/>
      <c r="E325" s="138"/>
      <c r="F325" s="142"/>
      <c r="G325" s="30"/>
      <c r="H325" s="30"/>
      <c r="I325" s="30"/>
      <c r="J325" s="30"/>
      <c r="K325" s="30"/>
      <c r="L325" s="30"/>
      <c r="M325" s="30"/>
      <c r="N325" s="2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customFormat="false" ht="12.75" hidden="false" customHeight="true" outlineLevel="0" collapsed="false">
      <c r="A326" s="138"/>
      <c r="B326" s="139"/>
      <c r="C326" s="140"/>
      <c r="D326" s="141"/>
      <c r="E326" s="138"/>
      <c r="F326" s="142"/>
      <c r="G326" s="30"/>
      <c r="H326" s="30"/>
      <c r="I326" s="30"/>
      <c r="J326" s="30"/>
      <c r="K326" s="30"/>
      <c r="L326" s="30"/>
      <c r="M326" s="30"/>
      <c r="N326" s="2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customFormat="false" ht="12.75" hidden="false" customHeight="true" outlineLevel="0" collapsed="false">
      <c r="A327" s="138"/>
      <c r="B327" s="139"/>
      <c r="C327" s="140"/>
      <c r="D327" s="141"/>
      <c r="E327" s="138"/>
      <c r="F327" s="142"/>
      <c r="G327" s="30"/>
      <c r="H327" s="30"/>
      <c r="I327" s="30"/>
      <c r="J327" s="30"/>
      <c r="K327" s="30"/>
      <c r="L327" s="30"/>
      <c r="M327" s="30"/>
      <c r="N327" s="2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customFormat="false" ht="12.75" hidden="false" customHeight="true" outlineLevel="0" collapsed="false">
      <c r="A328" s="138"/>
      <c r="B328" s="139"/>
      <c r="C328" s="140"/>
      <c r="D328" s="141"/>
      <c r="E328" s="138"/>
      <c r="F328" s="142"/>
      <c r="G328" s="30"/>
      <c r="H328" s="30"/>
      <c r="I328" s="30"/>
      <c r="J328" s="30"/>
      <c r="K328" s="30"/>
      <c r="L328" s="30"/>
      <c r="M328" s="30"/>
      <c r="N328" s="2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customFormat="false" ht="12.75" hidden="false" customHeight="true" outlineLevel="0" collapsed="false">
      <c r="A329" s="138"/>
      <c r="B329" s="139"/>
      <c r="C329" s="140"/>
      <c r="D329" s="141"/>
      <c r="E329" s="138"/>
      <c r="F329" s="142"/>
      <c r="G329" s="30"/>
      <c r="H329" s="30"/>
      <c r="I329" s="30"/>
      <c r="J329" s="30"/>
      <c r="K329" s="30"/>
      <c r="L329" s="30"/>
      <c r="M329" s="30"/>
      <c r="N329" s="2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customFormat="false" ht="12.75" hidden="false" customHeight="true" outlineLevel="0" collapsed="false">
      <c r="A330" s="138"/>
      <c r="B330" s="139"/>
      <c r="C330" s="140"/>
      <c r="D330" s="141"/>
      <c r="E330" s="138"/>
      <c r="F330" s="142"/>
      <c r="G330" s="30"/>
      <c r="H330" s="30"/>
      <c r="I330" s="30"/>
      <c r="J330" s="30"/>
      <c r="K330" s="30"/>
      <c r="L330" s="30"/>
      <c r="M330" s="30"/>
      <c r="N330" s="2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customFormat="false" ht="12.75" hidden="false" customHeight="true" outlineLevel="0" collapsed="false">
      <c r="A331" s="138"/>
      <c r="B331" s="139"/>
      <c r="C331" s="140"/>
      <c r="D331" s="141"/>
      <c r="E331" s="138"/>
      <c r="F331" s="142"/>
      <c r="G331" s="30"/>
      <c r="H331" s="30"/>
      <c r="I331" s="30"/>
      <c r="J331" s="30"/>
      <c r="K331" s="30"/>
      <c r="L331" s="30"/>
      <c r="M331" s="30"/>
      <c r="N331" s="2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customFormat="false" ht="12.75" hidden="false" customHeight="true" outlineLevel="0" collapsed="false">
      <c r="A332" s="138"/>
      <c r="B332" s="139"/>
      <c r="C332" s="140"/>
      <c r="D332" s="141"/>
      <c r="E332" s="138"/>
      <c r="F332" s="142"/>
      <c r="G332" s="30"/>
      <c r="H332" s="30"/>
      <c r="I332" s="30"/>
      <c r="J332" s="30"/>
      <c r="K332" s="30"/>
      <c r="L332" s="30"/>
      <c r="M332" s="30"/>
      <c r="N332" s="2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customFormat="false" ht="12.75" hidden="false" customHeight="true" outlineLevel="0" collapsed="false">
      <c r="A333" s="138"/>
      <c r="B333" s="139"/>
      <c r="C333" s="140"/>
      <c r="D333" s="141"/>
      <c r="E333" s="138"/>
      <c r="F333" s="142"/>
      <c r="G333" s="30"/>
      <c r="H333" s="30"/>
      <c r="I333" s="30"/>
      <c r="J333" s="30"/>
      <c r="K333" s="30"/>
      <c r="L333" s="30"/>
      <c r="M333" s="30"/>
      <c r="N333" s="2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customFormat="false" ht="12.75" hidden="false" customHeight="true" outlineLevel="0" collapsed="false">
      <c r="A334" s="138"/>
      <c r="B334" s="139"/>
      <c r="C334" s="140"/>
      <c r="D334" s="141"/>
      <c r="E334" s="138"/>
      <c r="F334" s="142"/>
      <c r="G334" s="30"/>
      <c r="H334" s="30"/>
      <c r="I334" s="30"/>
      <c r="J334" s="30"/>
      <c r="K334" s="30"/>
      <c r="L334" s="30"/>
      <c r="M334" s="30"/>
      <c r="N334" s="2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customFormat="false" ht="12.75" hidden="false" customHeight="true" outlineLevel="0" collapsed="false">
      <c r="A335" s="138"/>
      <c r="B335" s="139"/>
      <c r="C335" s="140"/>
      <c r="D335" s="141"/>
      <c r="E335" s="138"/>
      <c r="F335" s="142"/>
      <c r="G335" s="30"/>
      <c r="H335" s="30"/>
      <c r="I335" s="30"/>
      <c r="J335" s="30"/>
      <c r="K335" s="30"/>
      <c r="L335" s="30"/>
      <c r="M335" s="30"/>
      <c r="N335" s="2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customFormat="false" ht="12.75" hidden="false" customHeight="true" outlineLevel="0" collapsed="false">
      <c r="A336" s="138"/>
      <c r="B336" s="139"/>
      <c r="C336" s="140"/>
      <c r="D336" s="141"/>
      <c r="E336" s="138"/>
      <c r="F336" s="142"/>
      <c r="G336" s="30"/>
      <c r="H336" s="30"/>
      <c r="I336" s="30"/>
      <c r="J336" s="30"/>
      <c r="K336" s="30"/>
      <c r="L336" s="30"/>
      <c r="M336" s="30"/>
      <c r="N336" s="2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customFormat="false" ht="12.75" hidden="false" customHeight="true" outlineLevel="0" collapsed="false">
      <c r="A337" s="138"/>
      <c r="B337" s="139"/>
      <c r="C337" s="140"/>
      <c r="D337" s="141"/>
      <c r="E337" s="138"/>
      <c r="F337" s="142"/>
      <c r="G337" s="30"/>
      <c r="H337" s="30"/>
      <c r="I337" s="30"/>
      <c r="J337" s="30"/>
      <c r="K337" s="30"/>
      <c r="L337" s="30"/>
      <c r="M337" s="30"/>
      <c r="N337" s="2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customFormat="false" ht="12.75" hidden="false" customHeight="true" outlineLevel="0" collapsed="false">
      <c r="A338" s="138"/>
      <c r="B338" s="139"/>
      <c r="C338" s="140"/>
      <c r="D338" s="141"/>
      <c r="E338" s="138"/>
      <c r="F338" s="142"/>
      <c r="G338" s="30"/>
      <c r="H338" s="30"/>
      <c r="I338" s="30"/>
      <c r="J338" s="30"/>
      <c r="K338" s="30"/>
      <c r="L338" s="30"/>
      <c r="M338" s="30"/>
      <c r="N338" s="2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customFormat="false" ht="12.75" hidden="false" customHeight="true" outlineLevel="0" collapsed="false">
      <c r="A339" s="138"/>
      <c r="B339" s="139"/>
      <c r="C339" s="140"/>
      <c r="D339" s="141"/>
      <c r="E339" s="138"/>
      <c r="F339" s="142"/>
      <c r="G339" s="30"/>
      <c r="H339" s="30"/>
      <c r="I339" s="30"/>
      <c r="J339" s="30"/>
      <c r="K339" s="30"/>
      <c r="L339" s="30"/>
      <c r="M339" s="30"/>
      <c r="N339" s="2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customFormat="false" ht="12.75" hidden="false" customHeight="true" outlineLevel="0" collapsed="false">
      <c r="A340" s="138"/>
      <c r="B340" s="139"/>
      <c r="C340" s="140"/>
      <c r="D340" s="141"/>
      <c r="E340" s="138"/>
      <c r="F340" s="142"/>
      <c r="G340" s="30"/>
      <c r="H340" s="30"/>
      <c r="I340" s="30"/>
      <c r="J340" s="30"/>
      <c r="K340" s="30"/>
      <c r="L340" s="30"/>
      <c r="M340" s="30"/>
      <c r="N340" s="2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customFormat="false" ht="12.75" hidden="false" customHeight="true" outlineLevel="0" collapsed="false">
      <c r="A341" s="138"/>
      <c r="B341" s="139"/>
      <c r="C341" s="140"/>
      <c r="D341" s="141"/>
      <c r="E341" s="138"/>
      <c r="F341" s="142"/>
      <c r="G341" s="30"/>
      <c r="H341" s="30"/>
      <c r="I341" s="30"/>
      <c r="J341" s="30"/>
      <c r="K341" s="30"/>
      <c r="L341" s="30"/>
      <c r="M341" s="30"/>
      <c r="N341" s="2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customFormat="false" ht="12.75" hidden="false" customHeight="true" outlineLevel="0" collapsed="false">
      <c r="A342" s="138"/>
      <c r="B342" s="139"/>
      <c r="C342" s="140"/>
      <c r="D342" s="141"/>
      <c r="E342" s="138"/>
      <c r="F342" s="142"/>
      <c r="G342" s="30"/>
      <c r="H342" s="30"/>
      <c r="I342" s="30"/>
      <c r="J342" s="30"/>
      <c r="K342" s="30"/>
      <c r="L342" s="30"/>
      <c r="M342" s="30"/>
      <c r="N342" s="2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customFormat="false" ht="12.75" hidden="false" customHeight="true" outlineLevel="0" collapsed="false">
      <c r="A343" s="138"/>
      <c r="B343" s="139"/>
      <c r="C343" s="140"/>
      <c r="D343" s="141"/>
      <c r="E343" s="138"/>
      <c r="F343" s="142"/>
      <c r="G343" s="30"/>
      <c r="H343" s="30"/>
      <c r="I343" s="30"/>
      <c r="J343" s="30"/>
      <c r="K343" s="30"/>
      <c r="L343" s="30"/>
      <c r="M343" s="30"/>
      <c r="N343" s="2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customFormat="false" ht="12.75" hidden="false" customHeight="true" outlineLevel="0" collapsed="false">
      <c r="A344" s="138"/>
      <c r="B344" s="139"/>
      <c r="C344" s="140"/>
      <c r="D344" s="141"/>
      <c r="E344" s="138"/>
      <c r="F344" s="142"/>
      <c r="G344" s="30"/>
      <c r="H344" s="30"/>
      <c r="I344" s="30"/>
      <c r="J344" s="30"/>
      <c r="K344" s="30"/>
      <c r="L344" s="30"/>
      <c r="M344" s="30"/>
      <c r="N344" s="2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customFormat="false" ht="12.75" hidden="false" customHeight="true" outlineLevel="0" collapsed="false">
      <c r="A345" s="138"/>
      <c r="B345" s="139"/>
      <c r="C345" s="140"/>
      <c r="D345" s="141"/>
      <c r="E345" s="138"/>
      <c r="F345" s="142"/>
      <c r="G345" s="30"/>
      <c r="H345" s="30"/>
      <c r="I345" s="30"/>
      <c r="J345" s="30"/>
      <c r="K345" s="30"/>
      <c r="L345" s="30"/>
      <c r="M345" s="30"/>
      <c r="N345" s="2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customFormat="false" ht="12.75" hidden="false" customHeight="true" outlineLevel="0" collapsed="false">
      <c r="A346" s="138"/>
      <c r="B346" s="139"/>
      <c r="C346" s="140"/>
      <c r="D346" s="141"/>
      <c r="E346" s="138"/>
      <c r="F346" s="142"/>
      <c r="G346" s="30"/>
      <c r="H346" s="30"/>
      <c r="I346" s="30"/>
      <c r="J346" s="30"/>
      <c r="K346" s="30"/>
      <c r="L346" s="30"/>
      <c r="M346" s="30"/>
      <c r="N346" s="2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customFormat="false" ht="12.75" hidden="false" customHeight="true" outlineLevel="0" collapsed="false">
      <c r="A347" s="138"/>
      <c r="B347" s="139"/>
      <c r="C347" s="140"/>
      <c r="D347" s="141"/>
      <c r="E347" s="138"/>
      <c r="F347" s="142"/>
      <c r="G347" s="30"/>
      <c r="H347" s="30"/>
      <c r="I347" s="30"/>
      <c r="J347" s="30"/>
      <c r="K347" s="30"/>
      <c r="L347" s="30"/>
      <c r="M347" s="30"/>
      <c r="N347" s="2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customFormat="false" ht="12.75" hidden="false" customHeight="true" outlineLevel="0" collapsed="false">
      <c r="A348" s="138"/>
      <c r="B348" s="139"/>
      <c r="C348" s="140"/>
      <c r="D348" s="141"/>
      <c r="E348" s="138"/>
      <c r="F348" s="142"/>
      <c r="G348" s="30"/>
      <c r="H348" s="30"/>
      <c r="I348" s="30"/>
      <c r="J348" s="30"/>
      <c r="K348" s="30"/>
      <c r="L348" s="30"/>
      <c r="M348" s="30"/>
      <c r="N348" s="2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customFormat="false" ht="12.75" hidden="false" customHeight="true" outlineLevel="0" collapsed="false">
      <c r="A349" s="138"/>
      <c r="B349" s="139"/>
      <c r="C349" s="140"/>
      <c r="D349" s="141"/>
      <c r="E349" s="138"/>
      <c r="F349" s="142"/>
      <c r="G349" s="30"/>
      <c r="H349" s="30"/>
      <c r="I349" s="30"/>
      <c r="J349" s="30"/>
      <c r="K349" s="30"/>
      <c r="L349" s="30"/>
      <c r="M349" s="30"/>
      <c r="N349" s="2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customFormat="false" ht="12.75" hidden="false" customHeight="true" outlineLevel="0" collapsed="false">
      <c r="A350" s="138"/>
      <c r="B350" s="139"/>
      <c r="C350" s="140"/>
      <c r="D350" s="141"/>
      <c r="E350" s="138"/>
      <c r="F350" s="142"/>
      <c r="G350" s="30"/>
      <c r="H350" s="30"/>
      <c r="I350" s="30"/>
      <c r="J350" s="30"/>
      <c r="K350" s="30"/>
      <c r="L350" s="30"/>
      <c r="M350" s="30"/>
      <c r="N350" s="2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customFormat="false" ht="12.75" hidden="false" customHeight="true" outlineLevel="0" collapsed="false">
      <c r="A351" s="138"/>
      <c r="B351" s="139"/>
      <c r="C351" s="140"/>
      <c r="D351" s="141"/>
      <c r="E351" s="138"/>
      <c r="F351" s="142"/>
      <c r="G351" s="30"/>
      <c r="H351" s="30"/>
      <c r="I351" s="30"/>
      <c r="J351" s="30"/>
      <c r="K351" s="30"/>
      <c r="L351" s="30"/>
      <c r="M351" s="30"/>
      <c r="N351" s="2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customFormat="false" ht="12.75" hidden="false" customHeight="true" outlineLevel="0" collapsed="false">
      <c r="A352" s="138"/>
      <c r="B352" s="139"/>
      <c r="C352" s="140"/>
      <c r="D352" s="141"/>
      <c r="E352" s="138"/>
      <c r="F352" s="142"/>
      <c r="G352" s="30"/>
      <c r="H352" s="30"/>
      <c r="I352" s="30"/>
      <c r="J352" s="30"/>
      <c r="K352" s="30"/>
      <c r="L352" s="30"/>
      <c r="M352" s="30"/>
      <c r="N352" s="2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customFormat="false" ht="12.75" hidden="false" customHeight="true" outlineLevel="0" collapsed="false">
      <c r="A353" s="138"/>
      <c r="B353" s="139"/>
      <c r="C353" s="140"/>
      <c r="D353" s="141"/>
      <c r="E353" s="138"/>
      <c r="F353" s="142"/>
      <c r="G353" s="30"/>
      <c r="H353" s="30"/>
      <c r="I353" s="30"/>
      <c r="J353" s="30"/>
      <c r="K353" s="30"/>
      <c r="L353" s="30"/>
      <c r="M353" s="30"/>
      <c r="N353" s="2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customFormat="false" ht="12.75" hidden="false" customHeight="true" outlineLevel="0" collapsed="false">
      <c r="A354" s="138"/>
      <c r="B354" s="139"/>
      <c r="C354" s="140"/>
      <c r="D354" s="141"/>
      <c r="E354" s="138"/>
      <c r="F354" s="142"/>
      <c r="G354" s="30"/>
      <c r="H354" s="30"/>
      <c r="I354" s="30"/>
      <c r="J354" s="30"/>
      <c r="K354" s="30"/>
      <c r="L354" s="30"/>
      <c r="M354" s="30"/>
      <c r="N354" s="2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customFormat="false" ht="12.75" hidden="false" customHeight="true" outlineLevel="0" collapsed="false">
      <c r="A355" s="138"/>
      <c r="B355" s="139"/>
      <c r="C355" s="140"/>
      <c r="D355" s="141"/>
      <c r="E355" s="138"/>
      <c r="F355" s="142"/>
      <c r="G355" s="30"/>
      <c r="H355" s="30"/>
      <c r="I355" s="30"/>
      <c r="J355" s="30"/>
      <c r="K355" s="30"/>
      <c r="L355" s="30"/>
      <c r="M355" s="30"/>
      <c r="N355" s="2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customFormat="false" ht="12.75" hidden="false" customHeight="true" outlineLevel="0" collapsed="false">
      <c r="A356" s="138"/>
      <c r="B356" s="139"/>
      <c r="C356" s="140"/>
      <c r="D356" s="141"/>
      <c r="E356" s="138"/>
      <c r="F356" s="142"/>
      <c r="G356" s="30"/>
      <c r="H356" s="30"/>
      <c r="I356" s="30"/>
      <c r="J356" s="30"/>
      <c r="K356" s="30"/>
      <c r="L356" s="30"/>
      <c r="M356" s="30"/>
      <c r="N356" s="2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customFormat="false" ht="12.75" hidden="false" customHeight="true" outlineLevel="0" collapsed="false">
      <c r="A357" s="138"/>
      <c r="B357" s="139"/>
      <c r="C357" s="140"/>
      <c r="D357" s="141"/>
      <c r="E357" s="138"/>
      <c r="F357" s="142"/>
      <c r="G357" s="30"/>
      <c r="H357" s="30"/>
      <c r="I357" s="30"/>
      <c r="J357" s="30"/>
      <c r="K357" s="30"/>
      <c r="L357" s="30"/>
      <c r="M357" s="30"/>
      <c r="N357" s="2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customFormat="false" ht="12.75" hidden="false" customHeight="true" outlineLevel="0" collapsed="false">
      <c r="A358" s="138"/>
      <c r="B358" s="139"/>
      <c r="C358" s="140"/>
      <c r="D358" s="141"/>
      <c r="E358" s="138"/>
      <c r="F358" s="142"/>
      <c r="G358" s="30"/>
      <c r="H358" s="30"/>
      <c r="I358" s="30"/>
      <c r="J358" s="30"/>
      <c r="K358" s="30"/>
      <c r="L358" s="30"/>
      <c r="M358" s="30"/>
      <c r="N358" s="2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customFormat="false" ht="12.75" hidden="false" customHeight="true" outlineLevel="0" collapsed="false">
      <c r="A359" s="138"/>
      <c r="B359" s="139"/>
      <c r="C359" s="140"/>
      <c r="D359" s="141"/>
      <c r="E359" s="138"/>
      <c r="F359" s="142"/>
      <c r="G359" s="30"/>
      <c r="H359" s="30"/>
      <c r="I359" s="30"/>
      <c r="J359" s="30"/>
      <c r="K359" s="30"/>
      <c r="L359" s="30"/>
      <c r="M359" s="30"/>
      <c r="N359" s="2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customFormat="false" ht="12.75" hidden="false" customHeight="true" outlineLevel="0" collapsed="false">
      <c r="A360" s="138"/>
      <c r="B360" s="139"/>
      <c r="C360" s="140"/>
      <c r="D360" s="141"/>
      <c r="E360" s="138"/>
      <c r="F360" s="142"/>
      <c r="G360" s="30"/>
      <c r="H360" s="30"/>
      <c r="I360" s="30"/>
      <c r="J360" s="30"/>
      <c r="K360" s="30"/>
      <c r="L360" s="30"/>
      <c r="M360" s="30"/>
      <c r="N360" s="2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customFormat="false" ht="12.75" hidden="false" customHeight="true" outlineLevel="0" collapsed="false">
      <c r="A361" s="138"/>
      <c r="B361" s="139"/>
      <c r="C361" s="140"/>
      <c r="D361" s="141"/>
      <c r="E361" s="138"/>
      <c r="F361" s="142"/>
      <c r="G361" s="30"/>
      <c r="H361" s="30"/>
      <c r="I361" s="30"/>
      <c r="J361" s="30"/>
      <c r="K361" s="30"/>
      <c r="L361" s="30"/>
      <c r="M361" s="30"/>
      <c r="N361" s="2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customFormat="false" ht="12.75" hidden="false" customHeight="true" outlineLevel="0" collapsed="false">
      <c r="A362" s="138"/>
      <c r="B362" s="139"/>
      <c r="C362" s="140"/>
      <c r="D362" s="141"/>
      <c r="E362" s="138"/>
      <c r="F362" s="142"/>
      <c r="G362" s="30"/>
      <c r="H362" s="30"/>
      <c r="I362" s="30"/>
      <c r="J362" s="30"/>
      <c r="K362" s="30"/>
      <c r="L362" s="30"/>
      <c r="M362" s="30"/>
      <c r="N362" s="2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customFormat="false" ht="12.75" hidden="false" customHeight="true" outlineLevel="0" collapsed="false">
      <c r="A363" s="138"/>
      <c r="B363" s="139"/>
      <c r="C363" s="140"/>
      <c r="D363" s="141"/>
      <c r="E363" s="138"/>
      <c r="F363" s="142"/>
      <c r="G363" s="30"/>
      <c r="H363" s="30"/>
      <c r="I363" s="30"/>
      <c r="J363" s="30"/>
      <c r="K363" s="30"/>
      <c r="L363" s="30"/>
      <c r="M363" s="30"/>
      <c r="N363" s="2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customFormat="false" ht="12.75" hidden="false" customHeight="true" outlineLevel="0" collapsed="false">
      <c r="A364" s="138"/>
      <c r="B364" s="139"/>
      <c r="C364" s="140"/>
      <c r="D364" s="141"/>
      <c r="E364" s="138"/>
      <c r="F364" s="142"/>
      <c r="G364" s="30"/>
      <c r="H364" s="30"/>
      <c r="I364" s="30"/>
      <c r="J364" s="30"/>
      <c r="K364" s="30"/>
      <c r="L364" s="30"/>
      <c r="M364" s="30"/>
      <c r="N364" s="2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customFormat="false" ht="12.75" hidden="false" customHeight="true" outlineLevel="0" collapsed="false">
      <c r="A365" s="138"/>
      <c r="B365" s="139"/>
      <c r="C365" s="140"/>
      <c r="D365" s="141"/>
      <c r="E365" s="138"/>
      <c r="F365" s="142"/>
      <c r="G365" s="30"/>
      <c r="H365" s="30"/>
      <c r="I365" s="30"/>
      <c r="J365" s="30"/>
      <c r="K365" s="30"/>
      <c r="L365" s="30"/>
      <c r="M365" s="30"/>
      <c r="N365" s="2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customFormat="false" ht="12.75" hidden="false" customHeight="true" outlineLevel="0" collapsed="false">
      <c r="A366" s="138"/>
      <c r="B366" s="139"/>
      <c r="C366" s="140"/>
      <c r="D366" s="141"/>
      <c r="E366" s="138"/>
      <c r="F366" s="142"/>
      <c r="G366" s="30"/>
      <c r="H366" s="30"/>
      <c r="I366" s="30"/>
      <c r="J366" s="30"/>
      <c r="K366" s="30"/>
      <c r="L366" s="30"/>
      <c r="M366" s="30"/>
      <c r="N366" s="2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customFormat="false" ht="12.75" hidden="false" customHeight="true" outlineLevel="0" collapsed="false">
      <c r="A367" s="138"/>
      <c r="B367" s="139"/>
      <c r="C367" s="140"/>
      <c r="D367" s="141"/>
      <c r="E367" s="138"/>
      <c r="F367" s="142"/>
      <c r="G367" s="30"/>
      <c r="H367" s="30"/>
      <c r="I367" s="30"/>
      <c r="J367" s="30"/>
      <c r="K367" s="30"/>
      <c r="L367" s="30"/>
      <c r="M367" s="30"/>
      <c r="N367" s="2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customFormat="false" ht="12.75" hidden="false" customHeight="true" outlineLevel="0" collapsed="false">
      <c r="A368" s="138"/>
      <c r="B368" s="139"/>
      <c r="C368" s="140"/>
      <c r="D368" s="141"/>
      <c r="E368" s="138"/>
      <c r="F368" s="142"/>
      <c r="G368" s="30"/>
      <c r="H368" s="30"/>
      <c r="I368" s="30"/>
      <c r="J368" s="30"/>
      <c r="K368" s="30"/>
      <c r="L368" s="30"/>
      <c r="M368" s="30"/>
      <c r="N368" s="2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customFormat="false" ht="12.75" hidden="false" customHeight="true" outlineLevel="0" collapsed="false">
      <c r="A369" s="138"/>
      <c r="B369" s="139"/>
      <c r="C369" s="140"/>
      <c r="D369" s="141"/>
      <c r="E369" s="138"/>
      <c r="F369" s="142"/>
      <c r="G369" s="30"/>
      <c r="H369" s="30"/>
      <c r="I369" s="30"/>
      <c r="J369" s="30"/>
      <c r="K369" s="30"/>
      <c r="L369" s="30"/>
      <c r="M369" s="30"/>
      <c r="N369" s="2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customFormat="false" ht="12.75" hidden="false" customHeight="true" outlineLevel="0" collapsed="false">
      <c r="A370" s="138"/>
      <c r="B370" s="139"/>
      <c r="C370" s="140"/>
      <c r="D370" s="141"/>
      <c r="E370" s="138"/>
      <c r="F370" s="142"/>
      <c r="G370" s="30"/>
      <c r="H370" s="30"/>
      <c r="I370" s="30"/>
      <c r="J370" s="30"/>
      <c r="K370" s="30"/>
      <c r="L370" s="30"/>
      <c r="M370" s="30"/>
      <c r="N370" s="2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customFormat="false" ht="12.75" hidden="false" customHeight="true" outlineLevel="0" collapsed="false">
      <c r="A371" s="138"/>
      <c r="B371" s="139"/>
      <c r="C371" s="140"/>
      <c r="D371" s="141"/>
      <c r="E371" s="138"/>
      <c r="F371" s="142"/>
      <c r="G371" s="30"/>
      <c r="H371" s="30"/>
      <c r="I371" s="30"/>
      <c r="J371" s="30"/>
      <c r="K371" s="30"/>
      <c r="L371" s="30"/>
      <c r="M371" s="30"/>
      <c r="N371" s="2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customFormat="false" ht="12.75" hidden="false" customHeight="true" outlineLevel="0" collapsed="false">
      <c r="A372" s="138"/>
      <c r="B372" s="139"/>
      <c r="C372" s="140"/>
      <c r="D372" s="141"/>
      <c r="E372" s="138"/>
      <c r="F372" s="142"/>
      <c r="G372" s="30"/>
      <c r="H372" s="30"/>
      <c r="I372" s="30"/>
      <c r="J372" s="30"/>
      <c r="K372" s="30"/>
      <c r="L372" s="30"/>
      <c r="M372" s="30"/>
      <c r="N372" s="2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customFormat="false" ht="12.75" hidden="false" customHeight="true" outlineLevel="0" collapsed="false">
      <c r="A373" s="138"/>
      <c r="B373" s="139"/>
      <c r="C373" s="140"/>
      <c r="D373" s="141"/>
      <c r="E373" s="138"/>
      <c r="F373" s="142"/>
      <c r="G373" s="30"/>
      <c r="H373" s="30"/>
      <c r="I373" s="30"/>
      <c r="J373" s="30"/>
      <c r="K373" s="30"/>
      <c r="L373" s="30"/>
      <c r="M373" s="30"/>
      <c r="N373" s="2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customFormat="false" ht="12.75" hidden="false" customHeight="true" outlineLevel="0" collapsed="false">
      <c r="A374" s="138"/>
      <c r="B374" s="139"/>
      <c r="C374" s="140"/>
      <c r="D374" s="141"/>
      <c r="E374" s="138"/>
      <c r="F374" s="142"/>
      <c r="G374" s="30"/>
      <c r="H374" s="30"/>
      <c r="I374" s="30"/>
      <c r="J374" s="30"/>
      <c r="K374" s="30"/>
      <c r="L374" s="30"/>
      <c r="M374" s="30"/>
      <c r="N374" s="2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customFormat="false" ht="12.75" hidden="false" customHeight="true" outlineLevel="0" collapsed="false">
      <c r="A375" s="138"/>
      <c r="B375" s="139"/>
      <c r="C375" s="140"/>
      <c r="D375" s="141"/>
      <c r="E375" s="138"/>
      <c r="F375" s="142"/>
      <c r="G375" s="30"/>
      <c r="H375" s="30"/>
      <c r="I375" s="30"/>
      <c r="J375" s="30"/>
      <c r="K375" s="30"/>
      <c r="L375" s="30"/>
      <c r="M375" s="30"/>
      <c r="N375" s="2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customFormat="false" ht="12.75" hidden="false" customHeight="true" outlineLevel="0" collapsed="false">
      <c r="A376" s="138"/>
      <c r="B376" s="139"/>
      <c r="C376" s="140"/>
      <c r="D376" s="141"/>
      <c r="E376" s="138"/>
      <c r="F376" s="142"/>
      <c r="G376" s="30"/>
      <c r="H376" s="30"/>
      <c r="I376" s="30"/>
      <c r="J376" s="30"/>
      <c r="K376" s="30"/>
      <c r="L376" s="30"/>
      <c r="M376" s="30"/>
      <c r="N376" s="2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customFormat="false" ht="12.75" hidden="false" customHeight="true" outlineLevel="0" collapsed="false">
      <c r="A377" s="138"/>
      <c r="B377" s="139"/>
      <c r="C377" s="140"/>
      <c r="D377" s="141"/>
      <c r="E377" s="138"/>
      <c r="F377" s="142"/>
      <c r="G377" s="30"/>
      <c r="H377" s="30"/>
      <c r="I377" s="30"/>
      <c r="J377" s="30"/>
      <c r="K377" s="30"/>
      <c r="L377" s="30"/>
      <c r="M377" s="30"/>
      <c r="N377" s="2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customFormat="false" ht="12.75" hidden="false" customHeight="true" outlineLevel="0" collapsed="false">
      <c r="A378" s="138"/>
      <c r="B378" s="139"/>
      <c r="C378" s="140"/>
      <c r="D378" s="141"/>
      <c r="E378" s="138"/>
      <c r="F378" s="142"/>
      <c r="G378" s="30"/>
      <c r="H378" s="30"/>
      <c r="I378" s="30"/>
      <c r="J378" s="30"/>
      <c r="K378" s="30"/>
      <c r="L378" s="30"/>
      <c r="M378" s="30"/>
      <c r="N378" s="2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customFormat="false" ht="12.75" hidden="false" customHeight="true" outlineLevel="0" collapsed="false">
      <c r="A379" s="138"/>
      <c r="B379" s="139"/>
      <c r="C379" s="140"/>
      <c r="D379" s="141"/>
      <c r="E379" s="138"/>
      <c r="F379" s="142"/>
      <c r="G379" s="30"/>
      <c r="H379" s="30"/>
      <c r="I379" s="30"/>
      <c r="J379" s="30"/>
      <c r="K379" s="30"/>
      <c r="L379" s="30"/>
      <c r="M379" s="30"/>
      <c r="N379" s="2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customFormat="false" ht="12.75" hidden="false" customHeight="true" outlineLevel="0" collapsed="false">
      <c r="A380" s="138"/>
      <c r="B380" s="139"/>
      <c r="C380" s="140"/>
      <c r="D380" s="141"/>
      <c r="E380" s="138"/>
      <c r="F380" s="142"/>
      <c r="G380" s="30"/>
      <c r="H380" s="30"/>
      <c r="I380" s="30"/>
      <c r="J380" s="30"/>
      <c r="K380" s="30"/>
      <c r="L380" s="30"/>
      <c r="M380" s="30"/>
      <c r="N380" s="2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customFormat="false" ht="12.75" hidden="false" customHeight="true" outlineLevel="0" collapsed="false">
      <c r="A381" s="138"/>
      <c r="B381" s="139"/>
      <c r="C381" s="140"/>
      <c r="D381" s="141"/>
      <c r="E381" s="138"/>
      <c r="F381" s="142"/>
      <c r="G381" s="30"/>
      <c r="H381" s="30"/>
      <c r="I381" s="30"/>
      <c r="J381" s="30"/>
      <c r="K381" s="30"/>
      <c r="L381" s="30"/>
      <c r="M381" s="30"/>
      <c r="N381" s="2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customFormat="false" ht="12.75" hidden="false" customHeight="true" outlineLevel="0" collapsed="false">
      <c r="A382" s="138"/>
      <c r="B382" s="139"/>
      <c r="C382" s="140"/>
      <c r="D382" s="141"/>
      <c r="E382" s="138"/>
      <c r="F382" s="142"/>
      <c r="G382" s="30"/>
      <c r="H382" s="30"/>
      <c r="I382" s="30"/>
      <c r="J382" s="30"/>
      <c r="K382" s="30"/>
      <c r="L382" s="30"/>
      <c r="M382" s="30"/>
      <c r="N382" s="2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customFormat="false" ht="12.75" hidden="false" customHeight="true" outlineLevel="0" collapsed="false">
      <c r="A383" s="138"/>
      <c r="B383" s="139"/>
      <c r="C383" s="140"/>
      <c r="D383" s="141"/>
      <c r="E383" s="138"/>
      <c r="F383" s="142"/>
      <c r="G383" s="30"/>
      <c r="H383" s="30"/>
      <c r="I383" s="30"/>
      <c r="J383" s="30"/>
      <c r="K383" s="30"/>
      <c r="L383" s="30"/>
      <c r="M383" s="30"/>
      <c r="N383" s="2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customFormat="false" ht="12.75" hidden="false" customHeight="true" outlineLevel="0" collapsed="false">
      <c r="A384" s="138"/>
      <c r="B384" s="139"/>
      <c r="C384" s="140"/>
      <c r="D384" s="141"/>
      <c r="E384" s="138"/>
      <c r="F384" s="142"/>
      <c r="G384" s="30"/>
      <c r="H384" s="30"/>
      <c r="I384" s="30"/>
      <c r="J384" s="30"/>
      <c r="K384" s="30"/>
      <c r="L384" s="30"/>
      <c r="M384" s="30"/>
      <c r="N384" s="2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customFormat="false" ht="12.75" hidden="false" customHeight="true" outlineLevel="0" collapsed="false">
      <c r="A385" s="138"/>
      <c r="B385" s="139"/>
      <c r="C385" s="140"/>
      <c r="D385" s="141"/>
      <c r="E385" s="138"/>
      <c r="F385" s="142"/>
      <c r="G385" s="30"/>
      <c r="H385" s="30"/>
      <c r="I385" s="30"/>
      <c r="J385" s="30"/>
      <c r="K385" s="30"/>
      <c r="L385" s="30"/>
      <c r="M385" s="30"/>
      <c r="N385" s="2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customFormat="false" ht="12.75" hidden="false" customHeight="true" outlineLevel="0" collapsed="false">
      <c r="A386" s="138"/>
      <c r="B386" s="139"/>
      <c r="C386" s="140"/>
      <c r="D386" s="141"/>
      <c r="E386" s="138"/>
      <c r="F386" s="142"/>
      <c r="G386" s="30"/>
      <c r="H386" s="30"/>
      <c r="I386" s="30"/>
      <c r="J386" s="30"/>
      <c r="K386" s="30"/>
      <c r="L386" s="30"/>
      <c r="M386" s="30"/>
      <c r="N386" s="2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customFormat="false" ht="12.75" hidden="false" customHeight="true" outlineLevel="0" collapsed="false">
      <c r="A387" s="138"/>
      <c r="B387" s="139"/>
      <c r="C387" s="140"/>
      <c r="D387" s="141"/>
      <c r="E387" s="138"/>
      <c r="F387" s="142"/>
      <c r="G387" s="30"/>
      <c r="H387" s="30"/>
      <c r="I387" s="30"/>
      <c r="J387" s="30"/>
      <c r="K387" s="30"/>
      <c r="L387" s="30"/>
      <c r="M387" s="30"/>
      <c r="N387" s="2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customFormat="false" ht="12.75" hidden="false" customHeight="true" outlineLevel="0" collapsed="false">
      <c r="A388" s="138"/>
      <c r="B388" s="139"/>
      <c r="C388" s="140"/>
      <c r="D388" s="141"/>
      <c r="E388" s="138"/>
      <c r="F388" s="142"/>
      <c r="G388" s="30"/>
      <c r="H388" s="30"/>
      <c r="I388" s="30"/>
      <c r="J388" s="30"/>
      <c r="K388" s="30"/>
      <c r="L388" s="30"/>
      <c r="M388" s="30"/>
      <c r="N388" s="2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customFormat="false" ht="12.75" hidden="false" customHeight="true" outlineLevel="0" collapsed="false">
      <c r="A389" s="138"/>
      <c r="B389" s="139"/>
      <c r="C389" s="140"/>
      <c r="D389" s="141"/>
      <c r="E389" s="138"/>
      <c r="F389" s="142"/>
      <c r="G389" s="30"/>
      <c r="H389" s="30"/>
      <c r="I389" s="30"/>
      <c r="J389" s="30"/>
      <c r="K389" s="30"/>
      <c r="L389" s="30"/>
      <c r="M389" s="30"/>
      <c r="N389" s="2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customFormat="false" ht="12.75" hidden="false" customHeight="true" outlineLevel="0" collapsed="false">
      <c r="A390" s="138"/>
      <c r="B390" s="139"/>
      <c r="C390" s="140"/>
      <c r="D390" s="141"/>
      <c r="E390" s="138"/>
      <c r="F390" s="142"/>
      <c r="G390" s="30"/>
      <c r="H390" s="30"/>
      <c r="I390" s="30"/>
      <c r="J390" s="30"/>
      <c r="K390" s="30"/>
      <c r="L390" s="30"/>
      <c r="M390" s="30"/>
      <c r="N390" s="2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customFormat="false" ht="12.75" hidden="false" customHeight="true" outlineLevel="0" collapsed="false">
      <c r="A391" s="138"/>
      <c r="B391" s="139"/>
      <c r="C391" s="140"/>
      <c r="D391" s="141"/>
      <c r="E391" s="138"/>
      <c r="F391" s="142"/>
      <c r="G391" s="30"/>
      <c r="H391" s="30"/>
      <c r="I391" s="30"/>
      <c r="J391" s="30"/>
      <c r="K391" s="30"/>
      <c r="L391" s="30"/>
      <c r="M391" s="30"/>
      <c r="N391" s="2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customFormat="false" ht="12.75" hidden="false" customHeight="true" outlineLevel="0" collapsed="false">
      <c r="A392" s="138"/>
      <c r="B392" s="139"/>
      <c r="C392" s="140"/>
      <c r="D392" s="141"/>
      <c r="E392" s="138"/>
      <c r="F392" s="142"/>
      <c r="G392" s="30"/>
      <c r="H392" s="30"/>
      <c r="I392" s="30"/>
      <c r="J392" s="30"/>
      <c r="K392" s="30"/>
      <c r="L392" s="30"/>
      <c r="M392" s="30"/>
      <c r="N392" s="2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customFormat="false" ht="12.75" hidden="false" customHeight="true" outlineLevel="0" collapsed="false">
      <c r="A393" s="138"/>
      <c r="B393" s="139"/>
      <c r="C393" s="140"/>
      <c r="D393" s="141"/>
      <c r="E393" s="138"/>
      <c r="F393" s="142"/>
      <c r="G393" s="30"/>
      <c r="H393" s="30"/>
      <c r="I393" s="30"/>
      <c r="J393" s="30"/>
      <c r="K393" s="30"/>
      <c r="L393" s="30"/>
      <c r="M393" s="30"/>
      <c r="N393" s="2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customFormat="false" ht="12.75" hidden="false" customHeight="true" outlineLevel="0" collapsed="false">
      <c r="A394" s="138"/>
      <c r="B394" s="139"/>
      <c r="C394" s="140"/>
      <c r="D394" s="141"/>
      <c r="E394" s="138"/>
      <c r="F394" s="142"/>
      <c r="G394" s="30"/>
      <c r="H394" s="30"/>
      <c r="I394" s="30"/>
      <c r="J394" s="30"/>
      <c r="K394" s="30"/>
      <c r="L394" s="30"/>
      <c r="M394" s="30"/>
      <c r="N394" s="2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customFormat="false" ht="12.75" hidden="false" customHeight="true" outlineLevel="0" collapsed="false">
      <c r="A395" s="138"/>
      <c r="B395" s="139"/>
      <c r="C395" s="140"/>
      <c r="D395" s="141"/>
      <c r="E395" s="138"/>
      <c r="F395" s="142"/>
      <c r="G395" s="30"/>
      <c r="H395" s="30"/>
      <c r="I395" s="30"/>
      <c r="J395" s="30"/>
      <c r="K395" s="30"/>
      <c r="L395" s="30"/>
      <c r="M395" s="30"/>
      <c r="N395" s="2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customFormat="false" ht="12.75" hidden="false" customHeight="true" outlineLevel="0" collapsed="false">
      <c r="A396" s="138"/>
      <c r="B396" s="139"/>
      <c r="C396" s="140"/>
      <c r="D396" s="141"/>
      <c r="E396" s="138"/>
      <c r="F396" s="142"/>
      <c r="G396" s="30"/>
      <c r="H396" s="30"/>
      <c r="I396" s="30"/>
      <c r="J396" s="30"/>
      <c r="K396" s="30"/>
      <c r="L396" s="30"/>
      <c r="M396" s="30"/>
      <c r="N396" s="2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customFormat="false" ht="12.75" hidden="false" customHeight="true" outlineLevel="0" collapsed="false">
      <c r="A397" s="138"/>
      <c r="B397" s="139"/>
      <c r="C397" s="140"/>
      <c r="D397" s="141"/>
      <c r="E397" s="138"/>
      <c r="F397" s="142"/>
      <c r="G397" s="30"/>
      <c r="H397" s="30"/>
      <c r="I397" s="30"/>
      <c r="J397" s="30"/>
      <c r="K397" s="30"/>
      <c r="L397" s="30"/>
      <c r="M397" s="30"/>
      <c r="N397" s="2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customFormat="false" ht="12.75" hidden="false" customHeight="true" outlineLevel="0" collapsed="false">
      <c r="A398" s="138"/>
      <c r="B398" s="139"/>
      <c r="C398" s="140"/>
      <c r="D398" s="141"/>
      <c r="E398" s="138"/>
      <c r="F398" s="142"/>
      <c r="G398" s="30"/>
      <c r="H398" s="30"/>
      <c r="I398" s="30"/>
      <c r="J398" s="30"/>
      <c r="K398" s="30"/>
      <c r="L398" s="30"/>
      <c r="M398" s="30"/>
      <c r="N398" s="2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customFormat="false" ht="12.75" hidden="false" customHeight="true" outlineLevel="0" collapsed="false">
      <c r="A399" s="138"/>
      <c r="B399" s="139"/>
      <c r="C399" s="140"/>
      <c r="D399" s="141"/>
      <c r="E399" s="138"/>
      <c r="F399" s="142"/>
      <c r="G399" s="30"/>
      <c r="H399" s="30"/>
      <c r="I399" s="30"/>
      <c r="J399" s="30"/>
      <c r="K399" s="30"/>
      <c r="L399" s="30"/>
      <c r="M399" s="30"/>
      <c r="N399" s="2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customFormat="false" ht="12.75" hidden="false" customHeight="true" outlineLevel="0" collapsed="false">
      <c r="A400" s="138"/>
      <c r="B400" s="139"/>
      <c r="C400" s="140"/>
      <c r="D400" s="141"/>
      <c r="E400" s="138"/>
      <c r="F400" s="142"/>
      <c r="G400" s="30"/>
      <c r="H400" s="30"/>
      <c r="I400" s="30"/>
      <c r="J400" s="30"/>
      <c r="K400" s="30"/>
      <c r="L400" s="30"/>
      <c r="M400" s="30"/>
      <c r="N400" s="2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customFormat="false" ht="12.75" hidden="false" customHeight="true" outlineLevel="0" collapsed="false">
      <c r="A401" s="138"/>
      <c r="B401" s="139"/>
      <c r="C401" s="140"/>
      <c r="D401" s="141"/>
      <c r="E401" s="138"/>
      <c r="F401" s="142"/>
      <c r="G401" s="30"/>
      <c r="H401" s="30"/>
      <c r="I401" s="30"/>
      <c r="J401" s="30"/>
      <c r="K401" s="30"/>
      <c r="L401" s="30"/>
      <c r="M401" s="30"/>
      <c r="N401" s="2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customFormat="false" ht="12.75" hidden="false" customHeight="true" outlineLevel="0" collapsed="false">
      <c r="A402" s="138"/>
      <c r="B402" s="139"/>
      <c r="C402" s="140"/>
      <c r="D402" s="141"/>
      <c r="E402" s="138"/>
      <c r="F402" s="142"/>
      <c r="G402" s="30"/>
      <c r="H402" s="30"/>
      <c r="I402" s="30"/>
      <c r="J402" s="30"/>
      <c r="K402" s="30"/>
      <c r="L402" s="30"/>
      <c r="M402" s="30"/>
      <c r="N402" s="2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customFormat="false" ht="12.75" hidden="false" customHeight="true" outlineLevel="0" collapsed="false">
      <c r="A403" s="138"/>
      <c r="B403" s="139"/>
      <c r="C403" s="140"/>
      <c r="D403" s="141"/>
      <c r="E403" s="138"/>
      <c r="F403" s="142"/>
      <c r="G403" s="30"/>
      <c r="H403" s="30"/>
      <c r="I403" s="30"/>
      <c r="J403" s="30"/>
      <c r="K403" s="30"/>
      <c r="L403" s="30"/>
      <c r="M403" s="30"/>
      <c r="N403" s="2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customFormat="false" ht="12.75" hidden="false" customHeight="true" outlineLevel="0" collapsed="false">
      <c r="A404" s="138"/>
      <c r="B404" s="139"/>
      <c r="C404" s="140"/>
      <c r="D404" s="141"/>
      <c r="E404" s="138"/>
      <c r="F404" s="142"/>
      <c r="G404" s="30"/>
      <c r="H404" s="30"/>
      <c r="I404" s="30"/>
      <c r="J404" s="30"/>
      <c r="K404" s="30"/>
      <c r="L404" s="30"/>
      <c r="M404" s="30"/>
      <c r="N404" s="2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customFormat="false" ht="12.75" hidden="false" customHeight="true" outlineLevel="0" collapsed="false">
      <c r="A405" s="138"/>
      <c r="B405" s="139"/>
      <c r="C405" s="140"/>
      <c r="D405" s="141"/>
      <c r="E405" s="138"/>
      <c r="F405" s="142"/>
      <c r="G405" s="30"/>
      <c r="H405" s="30"/>
      <c r="I405" s="30"/>
      <c r="J405" s="30"/>
      <c r="K405" s="30"/>
      <c r="L405" s="30"/>
      <c r="M405" s="30"/>
      <c r="N405" s="2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customFormat="false" ht="12.75" hidden="false" customHeight="true" outlineLevel="0" collapsed="false">
      <c r="A406" s="138"/>
      <c r="B406" s="139"/>
      <c r="C406" s="140"/>
      <c r="D406" s="141"/>
      <c r="E406" s="138"/>
      <c r="F406" s="142"/>
      <c r="G406" s="30"/>
      <c r="H406" s="30"/>
      <c r="I406" s="30"/>
      <c r="J406" s="30"/>
      <c r="K406" s="30"/>
      <c r="L406" s="30"/>
      <c r="M406" s="30"/>
      <c r="N406" s="2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customFormat="false" ht="12.75" hidden="false" customHeight="true" outlineLevel="0" collapsed="false">
      <c r="A407" s="138"/>
      <c r="B407" s="139"/>
      <c r="C407" s="140"/>
      <c r="D407" s="141"/>
      <c r="E407" s="138"/>
      <c r="F407" s="142"/>
      <c r="G407" s="30"/>
      <c r="H407" s="30"/>
      <c r="I407" s="30"/>
      <c r="J407" s="30"/>
      <c r="K407" s="30"/>
      <c r="L407" s="30"/>
      <c r="M407" s="30"/>
      <c r="N407" s="2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customFormat="false" ht="12.75" hidden="false" customHeight="true" outlineLevel="0" collapsed="false">
      <c r="A408" s="138"/>
      <c r="B408" s="139"/>
      <c r="C408" s="140"/>
      <c r="D408" s="141"/>
      <c r="E408" s="138"/>
      <c r="F408" s="142"/>
      <c r="G408" s="30"/>
      <c r="H408" s="30"/>
      <c r="I408" s="30"/>
      <c r="J408" s="30"/>
      <c r="K408" s="30"/>
      <c r="L408" s="30"/>
      <c r="M408" s="30"/>
      <c r="N408" s="2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customFormat="false" ht="12.75" hidden="false" customHeight="true" outlineLevel="0" collapsed="false">
      <c r="A409" s="138"/>
      <c r="B409" s="139"/>
      <c r="C409" s="140"/>
      <c r="D409" s="141"/>
      <c r="E409" s="138"/>
      <c r="F409" s="142"/>
      <c r="G409" s="30"/>
      <c r="H409" s="30"/>
      <c r="I409" s="30"/>
      <c r="J409" s="30"/>
      <c r="K409" s="30"/>
      <c r="L409" s="30"/>
      <c r="M409" s="30"/>
      <c r="N409" s="2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customFormat="false" ht="12.75" hidden="false" customHeight="true" outlineLevel="0" collapsed="false">
      <c r="A410" s="138"/>
      <c r="B410" s="139"/>
      <c r="C410" s="140"/>
      <c r="D410" s="141"/>
      <c r="E410" s="138"/>
      <c r="F410" s="142"/>
      <c r="G410" s="30"/>
      <c r="H410" s="30"/>
      <c r="I410" s="30"/>
      <c r="J410" s="30"/>
      <c r="K410" s="30"/>
      <c r="L410" s="30"/>
      <c r="M410" s="30"/>
      <c r="N410" s="2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customFormat="false" ht="12.75" hidden="false" customHeight="true" outlineLevel="0" collapsed="false">
      <c r="A411" s="138"/>
      <c r="B411" s="139"/>
      <c r="C411" s="140"/>
      <c r="D411" s="141"/>
      <c r="E411" s="138"/>
      <c r="F411" s="142"/>
      <c r="G411" s="30"/>
      <c r="H411" s="30"/>
      <c r="I411" s="30"/>
      <c r="J411" s="30"/>
      <c r="K411" s="30"/>
      <c r="L411" s="30"/>
      <c r="M411" s="30"/>
      <c r="N411" s="2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customFormat="false" ht="12.75" hidden="false" customHeight="true" outlineLevel="0" collapsed="false">
      <c r="A412" s="138"/>
      <c r="B412" s="139"/>
      <c r="C412" s="140"/>
      <c r="D412" s="141"/>
      <c r="E412" s="138"/>
      <c r="F412" s="142"/>
      <c r="G412" s="30"/>
      <c r="H412" s="30"/>
      <c r="I412" s="30"/>
      <c r="J412" s="30"/>
      <c r="K412" s="30"/>
      <c r="L412" s="30"/>
      <c r="M412" s="30"/>
      <c r="N412" s="2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customFormat="false" ht="12.75" hidden="false" customHeight="true" outlineLevel="0" collapsed="false">
      <c r="A413" s="138"/>
      <c r="B413" s="139"/>
      <c r="C413" s="140"/>
      <c r="D413" s="141"/>
      <c r="E413" s="138"/>
      <c r="F413" s="142"/>
      <c r="G413" s="30"/>
      <c r="H413" s="30"/>
      <c r="I413" s="30"/>
      <c r="J413" s="30"/>
      <c r="K413" s="30"/>
      <c r="L413" s="30"/>
      <c r="M413" s="30"/>
      <c r="N413" s="2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customFormat="false" ht="12.75" hidden="false" customHeight="true" outlineLevel="0" collapsed="false">
      <c r="A414" s="138"/>
      <c r="B414" s="139"/>
      <c r="C414" s="140"/>
      <c r="D414" s="141"/>
      <c r="E414" s="138"/>
      <c r="F414" s="142"/>
      <c r="G414" s="30"/>
      <c r="H414" s="30"/>
      <c r="I414" s="30"/>
      <c r="J414" s="30"/>
      <c r="K414" s="30"/>
      <c r="L414" s="30"/>
      <c r="M414" s="30"/>
      <c r="N414" s="2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customFormat="false" ht="12.75" hidden="false" customHeight="true" outlineLevel="0" collapsed="false">
      <c r="A415" s="138"/>
      <c r="B415" s="139"/>
      <c r="C415" s="140"/>
      <c r="D415" s="141"/>
      <c r="E415" s="138"/>
      <c r="F415" s="142"/>
      <c r="G415" s="30"/>
      <c r="H415" s="30"/>
      <c r="I415" s="30"/>
      <c r="J415" s="30"/>
      <c r="K415" s="30"/>
      <c r="L415" s="30"/>
      <c r="M415" s="30"/>
      <c r="N415" s="2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customFormat="false" ht="12.75" hidden="false" customHeight="true" outlineLevel="0" collapsed="false">
      <c r="A416" s="138"/>
      <c r="B416" s="139"/>
      <c r="C416" s="140"/>
      <c r="D416" s="141"/>
      <c r="E416" s="138"/>
      <c r="F416" s="142"/>
      <c r="G416" s="30"/>
      <c r="H416" s="30"/>
      <c r="I416" s="30"/>
      <c r="J416" s="30"/>
      <c r="K416" s="30"/>
      <c r="L416" s="30"/>
      <c r="M416" s="30"/>
      <c r="N416" s="2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customFormat="false" ht="12.75" hidden="false" customHeight="true" outlineLevel="0" collapsed="false">
      <c r="A417" s="138"/>
      <c r="B417" s="139"/>
      <c r="C417" s="140"/>
      <c r="D417" s="141"/>
      <c r="E417" s="138"/>
      <c r="F417" s="142"/>
      <c r="G417" s="30"/>
      <c r="H417" s="30"/>
      <c r="I417" s="30"/>
      <c r="J417" s="30"/>
      <c r="K417" s="30"/>
      <c r="L417" s="30"/>
      <c r="M417" s="30"/>
      <c r="N417" s="2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customFormat="false" ht="12.75" hidden="false" customHeight="true" outlineLevel="0" collapsed="false">
      <c r="A418" s="138"/>
      <c r="B418" s="139"/>
      <c r="C418" s="140"/>
      <c r="D418" s="141"/>
      <c r="E418" s="138"/>
      <c r="F418" s="142"/>
      <c r="G418" s="30"/>
      <c r="H418" s="30"/>
      <c r="I418" s="30"/>
      <c r="J418" s="30"/>
      <c r="K418" s="30"/>
      <c r="L418" s="30"/>
      <c r="M418" s="30"/>
      <c r="N418" s="2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customFormat="false" ht="12.75" hidden="false" customHeight="true" outlineLevel="0" collapsed="false">
      <c r="A419" s="138"/>
      <c r="B419" s="139"/>
      <c r="C419" s="140"/>
      <c r="D419" s="141"/>
      <c r="E419" s="138"/>
      <c r="F419" s="142"/>
      <c r="G419" s="30"/>
      <c r="H419" s="30"/>
      <c r="I419" s="30"/>
      <c r="J419" s="30"/>
      <c r="K419" s="30"/>
      <c r="L419" s="30"/>
      <c r="M419" s="30"/>
      <c r="N419" s="2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customFormat="false" ht="12.75" hidden="false" customHeight="true" outlineLevel="0" collapsed="false">
      <c r="A420" s="138"/>
      <c r="B420" s="139"/>
      <c r="C420" s="140"/>
      <c r="D420" s="141"/>
      <c r="E420" s="138"/>
      <c r="F420" s="142"/>
      <c r="G420" s="30"/>
      <c r="H420" s="30"/>
      <c r="I420" s="30"/>
      <c r="J420" s="30"/>
      <c r="K420" s="30"/>
      <c r="L420" s="30"/>
      <c r="M420" s="30"/>
      <c r="N420" s="2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customFormat="false" ht="12.75" hidden="false" customHeight="true" outlineLevel="0" collapsed="false">
      <c r="A421" s="138"/>
      <c r="B421" s="139"/>
      <c r="C421" s="140"/>
      <c r="D421" s="141"/>
      <c r="E421" s="138"/>
      <c r="F421" s="142"/>
      <c r="G421" s="30"/>
      <c r="H421" s="30"/>
      <c r="I421" s="30"/>
      <c r="J421" s="30"/>
      <c r="K421" s="30"/>
      <c r="L421" s="30"/>
      <c r="M421" s="30"/>
      <c r="N421" s="2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customFormat="false" ht="12.75" hidden="false" customHeight="true" outlineLevel="0" collapsed="false">
      <c r="A422" s="138"/>
      <c r="B422" s="139"/>
      <c r="C422" s="140"/>
      <c r="D422" s="141"/>
      <c r="E422" s="138"/>
      <c r="F422" s="142"/>
      <c r="G422" s="30"/>
      <c r="H422" s="30"/>
      <c r="I422" s="30"/>
      <c r="J422" s="30"/>
      <c r="K422" s="30"/>
      <c r="L422" s="30"/>
      <c r="M422" s="30"/>
      <c r="N422" s="2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customFormat="false" ht="12.75" hidden="false" customHeight="true" outlineLevel="0" collapsed="false">
      <c r="A423" s="138"/>
      <c r="B423" s="139"/>
      <c r="C423" s="140"/>
      <c r="D423" s="141"/>
      <c r="E423" s="138"/>
      <c r="F423" s="142"/>
      <c r="G423" s="30"/>
      <c r="H423" s="30"/>
      <c r="I423" s="30"/>
      <c r="J423" s="30"/>
      <c r="K423" s="30"/>
      <c r="L423" s="30"/>
      <c r="M423" s="30"/>
      <c r="N423" s="2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customFormat="false" ht="12.75" hidden="false" customHeight="true" outlineLevel="0" collapsed="false">
      <c r="A424" s="138"/>
      <c r="B424" s="139"/>
      <c r="C424" s="140"/>
      <c r="D424" s="141"/>
      <c r="E424" s="138"/>
      <c r="F424" s="142"/>
      <c r="G424" s="30"/>
      <c r="H424" s="30"/>
      <c r="I424" s="30"/>
      <c r="J424" s="30"/>
      <c r="K424" s="30"/>
      <c r="L424" s="30"/>
      <c r="M424" s="30"/>
      <c r="N424" s="2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customFormat="false" ht="12.75" hidden="false" customHeight="true" outlineLevel="0" collapsed="false">
      <c r="A425" s="138"/>
      <c r="B425" s="139"/>
      <c r="C425" s="140"/>
      <c r="D425" s="141"/>
      <c r="E425" s="138"/>
      <c r="F425" s="142"/>
      <c r="G425" s="30"/>
      <c r="H425" s="30"/>
      <c r="I425" s="30"/>
      <c r="J425" s="30"/>
      <c r="K425" s="30"/>
      <c r="L425" s="30"/>
      <c r="M425" s="30"/>
      <c r="N425" s="2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customFormat="false" ht="12.75" hidden="false" customHeight="true" outlineLevel="0" collapsed="false">
      <c r="A426" s="138"/>
      <c r="B426" s="139"/>
      <c r="C426" s="140"/>
      <c r="D426" s="141"/>
      <c r="E426" s="138"/>
      <c r="F426" s="142"/>
      <c r="G426" s="30"/>
      <c r="H426" s="30"/>
      <c r="I426" s="30"/>
      <c r="J426" s="30"/>
      <c r="K426" s="30"/>
      <c r="L426" s="30"/>
      <c r="M426" s="30"/>
      <c r="N426" s="2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customFormat="false" ht="12.75" hidden="false" customHeight="true" outlineLevel="0" collapsed="false">
      <c r="A427" s="138"/>
      <c r="B427" s="139"/>
      <c r="C427" s="140"/>
      <c r="D427" s="141"/>
      <c r="E427" s="138"/>
      <c r="F427" s="142"/>
      <c r="G427" s="30"/>
      <c r="H427" s="30"/>
      <c r="I427" s="30"/>
      <c r="J427" s="30"/>
      <c r="K427" s="30"/>
      <c r="L427" s="30"/>
      <c r="M427" s="30"/>
      <c r="N427" s="2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customFormat="false" ht="12.75" hidden="false" customHeight="true" outlineLevel="0" collapsed="false">
      <c r="A428" s="138"/>
      <c r="B428" s="139"/>
      <c r="C428" s="140"/>
      <c r="D428" s="141"/>
      <c r="E428" s="138"/>
      <c r="F428" s="142"/>
      <c r="G428" s="30"/>
      <c r="H428" s="30"/>
      <c r="I428" s="30"/>
      <c r="J428" s="30"/>
      <c r="K428" s="30"/>
      <c r="L428" s="30"/>
      <c r="M428" s="30"/>
      <c r="N428" s="2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customFormat="false" ht="12.75" hidden="false" customHeight="true" outlineLevel="0" collapsed="false">
      <c r="A429" s="138"/>
      <c r="B429" s="139"/>
      <c r="C429" s="140"/>
      <c r="D429" s="141"/>
      <c r="E429" s="138"/>
      <c r="F429" s="142"/>
      <c r="G429" s="30"/>
      <c r="H429" s="30"/>
      <c r="I429" s="30"/>
      <c r="J429" s="30"/>
      <c r="K429" s="30"/>
      <c r="L429" s="30"/>
      <c r="M429" s="30"/>
      <c r="N429" s="2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customFormat="false" ht="12.75" hidden="false" customHeight="true" outlineLevel="0" collapsed="false">
      <c r="A430" s="138"/>
      <c r="B430" s="139"/>
      <c r="C430" s="140"/>
      <c r="D430" s="141"/>
      <c r="E430" s="138"/>
      <c r="F430" s="142"/>
      <c r="G430" s="30"/>
      <c r="H430" s="30"/>
      <c r="I430" s="30"/>
      <c r="J430" s="30"/>
      <c r="K430" s="30"/>
      <c r="L430" s="30"/>
      <c r="M430" s="30"/>
      <c r="N430" s="2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customFormat="false" ht="12.75" hidden="false" customHeight="true" outlineLevel="0" collapsed="false">
      <c r="A431" s="138"/>
      <c r="B431" s="139"/>
      <c r="C431" s="140"/>
      <c r="D431" s="141"/>
      <c r="E431" s="138"/>
      <c r="F431" s="142"/>
      <c r="G431" s="30"/>
      <c r="H431" s="30"/>
      <c r="I431" s="30"/>
      <c r="J431" s="30"/>
      <c r="K431" s="30"/>
      <c r="L431" s="30"/>
      <c r="M431" s="30"/>
      <c r="N431" s="2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customFormat="false" ht="12.75" hidden="false" customHeight="true" outlineLevel="0" collapsed="false">
      <c r="A432" s="138"/>
      <c r="B432" s="139"/>
      <c r="C432" s="140"/>
      <c r="D432" s="141"/>
      <c r="E432" s="138"/>
      <c r="F432" s="142"/>
      <c r="G432" s="30"/>
      <c r="H432" s="30"/>
      <c r="I432" s="30"/>
      <c r="J432" s="30"/>
      <c r="K432" s="30"/>
      <c r="L432" s="30"/>
      <c r="M432" s="30"/>
      <c r="N432" s="2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customFormat="false" ht="12.75" hidden="false" customHeight="true" outlineLevel="0" collapsed="false">
      <c r="A433" s="138"/>
      <c r="B433" s="139"/>
      <c r="C433" s="140"/>
      <c r="D433" s="141"/>
      <c r="E433" s="138"/>
      <c r="F433" s="142"/>
      <c r="G433" s="30"/>
      <c r="H433" s="30"/>
      <c r="I433" s="30"/>
      <c r="J433" s="30"/>
      <c r="K433" s="30"/>
      <c r="L433" s="30"/>
      <c r="M433" s="30"/>
      <c r="N433" s="2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customFormat="false" ht="12.75" hidden="false" customHeight="true" outlineLevel="0" collapsed="false">
      <c r="A434" s="138"/>
      <c r="B434" s="139"/>
      <c r="C434" s="140"/>
      <c r="D434" s="141"/>
      <c r="E434" s="138"/>
      <c r="F434" s="142"/>
      <c r="G434" s="30"/>
      <c r="H434" s="30"/>
      <c r="I434" s="30"/>
      <c r="J434" s="30"/>
      <c r="K434" s="30"/>
      <c r="L434" s="30"/>
      <c r="M434" s="30"/>
      <c r="N434" s="2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customFormat="false" ht="12.75" hidden="false" customHeight="true" outlineLevel="0" collapsed="false">
      <c r="A435" s="138"/>
      <c r="B435" s="139"/>
      <c r="C435" s="140"/>
      <c r="D435" s="141"/>
      <c r="E435" s="138"/>
      <c r="F435" s="142"/>
      <c r="G435" s="30"/>
      <c r="H435" s="30"/>
      <c r="I435" s="30"/>
      <c r="J435" s="30"/>
      <c r="K435" s="30"/>
      <c r="L435" s="30"/>
      <c r="M435" s="30"/>
      <c r="N435" s="2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customFormat="false" ht="12.75" hidden="false" customHeight="true" outlineLevel="0" collapsed="false">
      <c r="A436" s="138"/>
      <c r="B436" s="139"/>
      <c r="C436" s="140"/>
      <c r="D436" s="141"/>
      <c r="E436" s="138"/>
      <c r="F436" s="142"/>
      <c r="G436" s="30"/>
      <c r="H436" s="30"/>
      <c r="I436" s="30"/>
      <c r="J436" s="30"/>
      <c r="K436" s="30"/>
      <c r="L436" s="30"/>
      <c r="M436" s="30"/>
      <c r="N436" s="2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customFormat="false" ht="12.75" hidden="false" customHeight="true" outlineLevel="0" collapsed="false">
      <c r="A437" s="138"/>
      <c r="B437" s="139"/>
      <c r="C437" s="140"/>
      <c r="D437" s="141"/>
      <c r="E437" s="138"/>
      <c r="F437" s="142"/>
      <c r="G437" s="30"/>
      <c r="H437" s="30"/>
      <c r="I437" s="30"/>
      <c r="J437" s="30"/>
      <c r="K437" s="30"/>
      <c r="L437" s="30"/>
      <c r="M437" s="30"/>
      <c r="N437" s="2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customFormat="false" ht="12.75" hidden="false" customHeight="true" outlineLevel="0" collapsed="false">
      <c r="A438" s="138"/>
      <c r="B438" s="139"/>
      <c r="C438" s="140"/>
      <c r="D438" s="141"/>
      <c r="E438" s="138"/>
      <c r="F438" s="142"/>
      <c r="G438" s="30"/>
      <c r="H438" s="30"/>
      <c r="I438" s="30"/>
      <c r="J438" s="30"/>
      <c r="K438" s="30"/>
      <c r="L438" s="30"/>
      <c r="M438" s="30"/>
      <c r="N438" s="2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customFormat="false" ht="12.75" hidden="false" customHeight="true" outlineLevel="0" collapsed="false">
      <c r="A439" s="138"/>
      <c r="B439" s="139"/>
      <c r="C439" s="140"/>
      <c r="D439" s="141"/>
      <c r="E439" s="138"/>
      <c r="F439" s="142"/>
      <c r="G439" s="30"/>
      <c r="H439" s="30"/>
      <c r="I439" s="30"/>
      <c r="J439" s="30"/>
      <c r="K439" s="30"/>
      <c r="L439" s="30"/>
      <c r="M439" s="30"/>
      <c r="N439" s="2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customFormat="false" ht="12.75" hidden="false" customHeight="true" outlineLevel="0" collapsed="false">
      <c r="A440" s="138"/>
      <c r="B440" s="139"/>
      <c r="C440" s="140"/>
      <c r="D440" s="141"/>
      <c r="E440" s="138"/>
      <c r="F440" s="142"/>
      <c r="G440" s="30"/>
      <c r="H440" s="30"/>
      <c r="I440" s="30"/>
      <c r="J440" s="30"/>
      <c r="K440" s="30"/>
      <c r="L440" s="30"/>
      <c r="M440" s="30"/>
      <c r="N440" s="2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customFormat="false" ht="12.75" hidden="false" customHeight="true" outlineLevel="0" collapsed="false">
      <c r="A441" s="138"/>
      <c r="B441" s="139"/>
      <c r="C441" s="140"/>
      <c r="D441" s="141"/>
      <c r="E441" s="138"/>
      <c r="F441" s="142"/>
      <c r="G441" s="30"/>
      <c r="H441" s="30"/>
      <c r="I441" s="30"/>
      <c r="J441" s="30"/>
      <c r="K441" s="30"/>
      <c r="L441" s="30"/>
      <c r="M441" s="30"/>
      <c r="N441" s="2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customFormat="false" ht="12.75" hidden="false" customHeight="true" outlineLevel="0" collapsed="false">
      <c r="A442" s="138"/>
      <c r="B442" s="139"/>
      <c r="C442" s="140"/>
      <c r="D442" s="141"/>
      <c r="E442" s="138"/>
      <c r="F442" s="142"/>
      <c r="G442" s="30"/>
      <c r="H442" s="30"/>
      <c r="I442" s="30"/>
      <c r="J442" s="30"/>
      <c r="K442" s="30"/>
      <c r="L442" s="30"/>
      <c r="M442" s="30"/>
      <c r="N442" s="2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customFormat="false" ht="12.75" hidden="false" customHeight="true" outlineLevel="0" collapsed="false">
      <c r="A443" s="138"/>
      <c r="B443" s="139"/>
      <c r="C443" s="140"/>
      <c r="D443" s="141"/>
      <c r="E443" s="138"/>
      <c r="F443" s="142"/>
      <c r="G443" s="30"/>
      <c r="H443" s="30"/>
      <c r="I443" s="30"/>
      <c r="J443" s="30"/>
      <c r="K443" s="30"/>
      <c r="L443" s="30"/>
      <c r="M443" s="30"/>
      <c r="N443" s="2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customFormat="false" ht="12.75" hidden="false" customHeight="true" outlineLevel="0" collapsed="false">
      <c r="A444" s="138"/>
      <c r="B444" s="139"/>
      <c r="C444" s="140"/>
      <c r="D444" s="141"/>
      <c r="E444" s="138"/>
      <c r="F444" s="142"/>
      <c r="G444" s="30"/>
      <c r="H444" s="30"/>
      <c r="I444" s="30"/>
      <c r="J444" s="30"/>
      <c r="K444" s="30"/>
      <c r="L444" s="30"/>
      <c r="M444" s="30"/>
      <c r="N444" s="2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customFormat="false" ht="12.75" hidden="false" customHeight="true" outlineLevel="0" collapsed="false">
      <c r="A445" s="138"/>
      <c r="B445" s="139"/>
      <c r="C445" s="140"/>
      <c r="D445" s="141"/>
      <c r="E445" s="138"/>
      <c r="F445" s="142"/>
      <c r="G445" s="30"/>
      <c r="H445" s="30"/>
      <c r="I445" s="30"/>
      <c r="J445" s="30"/>
      <c r="K445" s="30"/>
      <c r="L445" s="30"/>
      <c r="M445" s="30"/>
      <c r="N445" s="2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customFormat="false" ht="12.75" hidden="false" customHeight="true" outlineLevel="0" collapsed="false">
      <c r="A446" s="138"/>
      <c r="B446" s="139"/>
      <c r="C446" s="140"/>
      <c r="D446" s="141"/>
      <c r="E446" s="138"/>
      <c r="F446" s="142"/>
      <c r="G446" s="30"/>
      <c r="H446" s="30"/>
      <c r="I446" s="30"/>
      <c r="J446" s="30"/>
      <c r="K446" s="30"/>
      <c r="L446" s="30"/>
      <c r="M446" s="30"/>
      <c r="N446" s="2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customFormat="false" ht="12.75" hidden="false" customHeight="true" outlineLevel="0" collapsed="false">
      <c r="A447" s="138"/>
      <c r="B447" s="139"/>
      <c r="C447" s="140"/>
      <c r="D447" s="141"/>
      <c r="E447" s="138"/>
      <c r="F447" s="142"/>
      <c r="G447" s="30"/>
      <c r="H447" s="30"/>
      <c r="I447" s="30"/>
      <c r="J447" s="30"/>
      <c r="K447" s="30"/>
      <c r="L447" s="30"/>
      <c r="M447" s="30"/>
      <c r="N447" s="2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customFormat="false" ht="12.75" hidden="false" customHeight="true" outlineLevel="0" collapsed="false">
      <c r="A448" s="138"/>
      <c r="B448" s="139"/>
      <c r="C448" s="140"/>
      <c r="D448" s="141"/>
      <c r="E448" s="138"/>
      <c r="F448" s="142"/>
      <c r="G448" s="30"/>
      <c r="H448" s="30"/>
      <c r="I448" s="30"/>
      <c r="J448" s="30"/>
      <c r="K448" s="30"/>
      <c r="L448" s="30"/>
      <c r="M448" s="30"/>
      <c r="N448" s="2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customFormat="false" ht="12.75" hidden="false" customHeight="true" outlineLevel="0" collapsed="false">
      <c r="A449" s="138"/>
      <c r="B449" s="139"/>
      <c r="C449" s="140"/>
      <c r="D449" s="141"/>
      <c r="E449" s="138"/>
      <c r="F449" s="142"/>
      <c r="G449" s="30"/>
      <c r="H449" s="30"/>
      <c r="I449" s="30"/>
      <c r="J449" s="30"/>
      <c r="K449" s="30"/>
      <c r="L449" s="30"/>
      <c r="M449" s="30"/>
      <c r="N449" s="2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customFormat="false" ht="12.75" hidden="false" customHeight="true" outlineLevel="0" collapsed="false">
      <c r="A450" s="138"/>
      <c r="B450" s="139"/>
      <c r="C450" s="140"/>
      <c r="D450" s="141"/>
      <c r="E450" s="138"/>
      <c r="F450" s="142"/>
      <c r="G450" s="30"/>
      <c r="H450" s="30"/>
      <c r="I450" s="30"/>
      <c r="J450" s="30"/>
      <c r="K450" s="30"/>
      <c r="L450" s="30"/>
      <c r="M450" s="30"/>
      <c r="N450" s="2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customFormat="false" ht="12.75" hidden="false" customHeight="true" outlineLevel="0" collapsed="false">
      <c r="A451" s="138"/>
      <c r="B451" s="139"/>
      <c r="C451" s="140"/>
      <c r="D451" s="141"/>
      <c r="E451" s="138"/>
      <c r="F451" s="142"/>
      <c r="G451" s="30"/>
      <c r="H451" s="30"/>
      <c r="I451" s="30"/>
      <c r="J451" s="30"/>
      <c r="K451" s="30"/>
      <c r="L451" s="30"/>
      <c r="M451" s="30"/>
      <c r="N451" s="2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customFormat="false" ht="12.75" hidden="false" customHeight="true" outlineLevel="0" collapsed="false">
      <c r="A452" s="138"/>
      <c r="B452" s="139"/>
      <c r="C452" s="140"/>
      <c r="D452" s="141"/>
      <c r="E452" s="138"/>
      <c r="F452" s="142"/>
      <c r="G452" s="30"/>
      <c r="H452" s="30"/>
      <c r="I452" s="30"/>
      <c r="J452" s="30"/>
      <c r="K452" s="30"/>
      <c r="L452" s="30"/>
      <c r="M452" s="30"/>
      <c r="N452" s="2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customFormat="false" ht="12.75" hidden="false" customHeight="true" outlineLevel="0" collapsed="false">
      <c r="A453" s="138"/>
      <c r="B453" s="139"/>
      <c r="C453" s="140"/>
      <c r="D453" s="141"/>
      <c r="E453" s="138"/>
      <c r="F453" s="142"/>
      <c r="G453" s="30"/>
      <c r="H453" s="30"/>
      <c r="I453" s="30"/>
      <c r="J453" s="30"/>
      <c r="K453" s="30"/>
      <c r="L453" s="30"/>
      <c r="M453" s="30"/>
      <c r="N453" s="2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customFormat="false" ht="12.75" hidden="false" customHeight="true" outlineLevel="0" collapsed="false">
      <c r="A454" s="138"/>
      <c r="B454" s="139"/>
      <c r="C454" s="140"/>
      <c r="D454" s="141"/>
      <c r="E454" s="138"/>
      <c r="F454" s="142"/>
      <c r="G454" s="30"/>
      <c r="H454" s="30"/>
      <c r="I454" s="30"/>
      <c r="J454" s="30"/>
      <c r="K454" s="30"/>
      <c r="L454" s="30"/>
      <c r="M454" s="30"/>
      <c r="N454" s="2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customFormat="false" ht="12.75" hidden="false" customHeight="true" outlineLevel="0" collapsed="false">
      <c r="A455" s="138"/>
      <c r="B455" s="139"/>
      <c r="C455" s="140"/>
      <c r="D455" s="141"/>
      <c r="E455" s="138"/>
      <c r="F455" s="142"/>
      <c r="G455" s="30"/>
      <c r="H455" s="30"/>
      <c r="I455" s="30"/>
      <c r="J455" s="30"/>
      <c r="K455" s="30"/>
      <c r="L455" s="30"/>
      <c r="M455" s="30"/>
      <c r="N455" s="2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customFormat="false" ht="12.75" hidden="false" customHeight="true" outlineLevel="0" collapsed="false">
      <c r="A456" s="138"/>
      <c r="B456" s="139"/>
      <c r="C456" s="140"/>
      <c r="D456" s="141"/>
      <c r="E456" s="138"/>
      <c r="F456" s="142"/>
      <c r="G456" s="30"/>
      <c r="H456" s="30"/>
      <c r="I456" s="30"/>
      <c r="J456" s="30"/>
      <c r="K456" s="30"/>
      <c r="L456" s="30"/>
      <c r="M456" s="30"/>
      <c r="N456" s="2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customFormat="false" ht="12.75" hidden="false" customHeight="true" outlineLevel="0" collapsed="false">
      <c r="A457" s="138"/>
      <c r="B457" s="139"/>
      <c r="C457" s="140"/>
      <c r="D457" s="141"/>
      <c r="E457" s="138"/>
      <c r="F457" s="142"/>
      <c r="G457" s="30"/>
      <c r="H457" s="30"/>
      <c r="I457" s="30"/>
      <c r="J457" s="30"/>
      <c r="K457" s="30"/>
      <c r="L457" s="30"/>
      <c r="M457" s="30"/>
      <c r="N457" s="2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customFormat="false" ht="12.75" hidden="false" customHeight="true" outlineLevel="0" collapsed="false">
      <c r="A458" s="138"/>
      <c r="B458" s="139"/>
      <c r="C458" s="140"/>
      <c r="D458" s="141"/>
      <c r="E458" s="138"/>
      <c r="F458" s="142"/>
      <c r="G458" s="30"/>
      <c r="H458" s="30"/>
      <c r="I458" s="30"/>
      <c r="J458" s="30"/>
      <c r="K458" s="30"/>
      <c r="L458" s="30"/>
      <c r="M458" s="30"/>
      <c r="N458" s="2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customFormat="false" ht="12.75" hidden="false" customHeight="true" outlineLevel="0" collapsed="false">
      <c r="A459" s="138"/>
      <c r="B459" s="139"/>
      <c r="C459" s="140"/>
      <c r="D459" s="141"/>
      <c r="E459" s="138"/>
      <c r="F459" s="142"/>
      <c r="G459" s="30"/>
      <c r="H459" s="30"/>
      <c r="I459" s="30"/>
      <c r="J459" s="30"/>
      <c r="K459" s="30"/>
      <c r="L459" s="30"/>
      <c r="M459" s="30"/>
      <c r="N459" s="2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customFormat="false" ht="12.75" hidden="false" customHeight="true" outlineLevel="0" collapsed="false">
      <c r="A460" s="138"/>
      <c r="B460" s="139"/>
      <c r="C460" s="140"/>
      <c r="D460" s="141"/>
      <c r="E460" s="138"/>
      <c r="F460" s="142"/>
      <c r="G460" s="30"/>
      <c r="H460" s="30"/>
      <c r="I460" s="30"/>
      <c r="J460" s="30"/>
      <c r="K460" s="30"/>
      <c r="L460" s="30"/>
      <c r="M460" s="30"/>
      <c r="N460" s="2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customFormat="false" ht="12.75" hidden="false" customHeight="true" outlineLevel="0" collapsed="false">
      <c r="A461" s="138"/>
      <c r="B461" s="139"/>
      <c r="C461" s="140"/>
      <c r="D461" s="141"/>
      <c r="E461" s="138"/>
      <c r="F461" s="142"/>
      <c r="G461" s="30"/>
      <c r="H461" s="30"/>
      <c r="I461" s="30"/>
      <c r="J461" s="30"/>
      <c r="K461" s="30"/>
      <c r="L461" s="30"/>
      <c r="M461" s="30"/>
      <c r="N461" s="2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customFormat="false" ht="12.75" hidden="false" customHeight="true" outlineLevel="0" collapsed="false">
      <c r="A462" s="138"/>
      <c r="B462" s="139"/>
      <c r="C462" s="140"/>
      <c r="D462" s="141"/>
      <c r="E462" s="138"/>
      <c r="F462" s="142"/>
      <c r="G462" s="30"/>
      <c r="H462" s="30"/>
      <c r="I462" s="30"/>
      <c r="J462" s="30"/>
      <c r="K462" s="30"/>
      <c r="L462" s="30"/>
      <c r="M462" s="30"/>
      <c r="N462" s="2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customFormat="false" ht="12.75" hidden="false" customHeight="true" outlineLevel="0" collapsed="false">
      <c r="A463" s="138"/>
      <c r="B463" s="139"/>
      <c r="C463" s="140"/>
      <c r="D463" s="141"/>
      <c r="E463" s="138"/>
      <c r="F463" s="142"/>
      <c r="G463" s="30"/>
      <c r="H463" s="30"/>
      <c r="I463" s="30"/>
      <c r="J463" s="30"/>
      <c r="K463" s="30"/>
      <c r="L463" s="30"/>
      <c r="M463" s="30"/>
      <c r="N463" s="2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customFormat="false" ht="12.75" hidden="false" customHeight="true" outlineLevel="0" collapsed="false">
      <c r="A464" s="138"/>
      <c r="B464" s="139"/>
      <c r="C464" s="140"/>
      <c r="D464" s="141"/>
      <c r="E464" s="138"/>
      <c r="F464" s="142"/>
      <c r="G464" s="30"/>
      <c r="H464" s="30"/>
      <c r="I464" s="30"/>
      <c r="J464" s="30"/>
      <c r="K464" s="30"/>
      <c r="L464" s="30"/>
      <c r="M464" s="30"/>
      <c r="N464" s="2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customFormat="false" ht="12.75" hidden="false" customHeight="true" outlineLevel="0" collapsed="false">
      <c r="A465" s="138"/>
      <c r="B465" s="139"/>
      <c r="C465" s="140"/>
      <c r="D465" s="141"/>
      <c r="E465" s="138"/>
      <c r="F465" s="142"/>
      <c r="G465" s="30"/>
      <c r="H465" s="30"/>
      <c r="I465" s="30"/>
      <c r="J465" s="30"/>
      <c r="K465" s="30"/>
      <c r="L465" s="30"/>
      <c r="M465" s="30"/>
      <c r="N465" s="2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customFormat="false" ht="12.75" hidden="false" customHeight="true" outlineLevel="0" collapsed="false">
      <c r="A466" s="138"/>
      <c r="B466" s="139"/>
      <c r="C466" s="140"/>
      <c r="D466" s="141"/>
      <c r="E466" s="138"/>
      <c r="F466" s="142"/>
      <c r="G466" s="30"/>
      <c r="H466" s="30"/>
      <c r="I466" s="30"/>
      <c r="J466" s="30"/>
      <c r="K466" s="30"/>
      <c r="L466" s="30"/>
      <c r="M466" s="30"/>
      <c r="N466" s="2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customFormat="false" ht="12.75" hidden="false" customHeight="true" outlineLevel="0" collapsed="false">
      <c r="A467" s="138"/>
      <c r="B467" s="139"/>
      <c r="C467" s="140"/>
      <c r="D467" s="141"/>
      <c r="E467" s="138"/>
      <c r="F467" s="142"/>
      <c r="G467" s="30"/>
      <c r="H467" s="30"/>
      <c r="I467" s="30"/>
      <c r="J467" s="30"/>
      <c r="K467" s="30"/>
      <c r="L467" s="30"/>
      <c r="M467" s="30"/>
      <c r="N467" s="2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customFormat="false" ht="12.75" hidden="false" customHeight="true" outlineLevel="0" collapsed="false">
      <c r="A468" s="138"/>
      <c r="B468" s="139"/>
      <c r="C468" s="140"/>
      <c r="D468" s="141"/>
      <c r="E468" s="138"/>
      <c r="F468" s="142"/>
      <c r="G468" s="30"/>
      <c r="H468" s="30"/>
      <c r="I468" s="30"/>
      <c r="J468" s="30"/>
      <c r="K468" s="30"/>
      <c r="L468" s="30"/>
      <c r="M468" s="30"/>
      <c r="N468" s="2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customFormat="false" ht="12.75" hidden="false" customHeight="true" outlineLevel="0" collapsed="false">
      <c r="A469" s="138"/>
      <c r="B469" s="139"/>
      <c r="C469" s="140"/>
      <c r="D469" s="141"/>
      <c r="E469" s="138"/>
      <c r="F469" s="142"/>
      <c r="G469" s="30"/>
      <c r="H469" s="30"/>
      <c r="I469" s="30"/>
      <c r="J469" s="30"/>
      <c r="K469" s="30"/>
      <c r="L469" s="30"/>
      <c r="M469" s="30"/>
      <c r="N469" s="2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customFormat="false" ht="12.75" hidden="false" customHeight="true" outlineLevel="0" collapsed="false">
      <c r="A470" s="138"/>
      <c r="B470" s="139"/>
      <c r="C470" s="140"/>
      <c r="D470" s="141"/>
      <c r="E470" s="138"/>
      <c r="F470" s="142"/>
      <c r="G470" s="30"/>
      <c r="H470" s="30"/>
      <c r="I470" s="30"/>
      <c r="J470" s="30"/>
      <c r="K470" s="30"/>
      <c r="L470" s="30"/>
      <c r="M470" s="30"/>
      <c r="N470" s="2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customFormat="false" ht="12.75" hidden="false" customHeight="true" outlineLevel="0" collapsed="false">
      <c r="A471" s="138"/>
      <c r="B471" s="139"/>
      <c r="C471" s="140"/>
      <c r="D471" s="141"/>
      <c r="E471" s="138"/>
      <c r="F471" s="142"/>
      <c r="G471" s="30"/>
      <c r="H471" s="30"/>
      <c r="I471" s="30"/>
      <c r="J471" s="30"/>
      <c r="K471" s="30"/>
      <c r="L471" s="30"/>
      <c r="M471" s="30"/>
      <c r="N471" s="2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customFormat="false" ht="12.75" hidden="false" customHeight="true" outlineLevel="0" collapsed="false">
      <c r="A472" s="138"/>
      <c r="B472" s="139"/>
      <c r="C472" s="140"/>
      <c r="D472" s="141"/>
      <c r="E472" s="138"/>
      <c r="F472" s="142"/>
      <c r="G472" s="30"/>
      <c r="H472" s="30"/>
      <c r="I472" s="30"/>
      <c r="J472" s="30"/>
      <c r="K472" s="30"/>
      <c r="L472" s="30"/>
      <c r="M472" s="30"/>
      <c r="N472" s="2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customFormat="false" ht="12.75" hidden="false" customHeight="true" outlineLevel="0" collapsed="false">
      <c r="A473" s="138"/>
      <c r="B473" s="139"/>
      <c r="C473" s="140"/>
      <c r="D473" s="141"/>
      <c r="E473" s="138"/>
      <c r="F473" s="142"/>
      <c r="G473" s="30"/>
      <c r="H473" s="30"/>
      <c r="I473" s="30"/>
      <c r="J473" s="30"/>
      <c r="K473" s="30"/>
      <c r="L473" s="30"/>
      <c r="M473" s="30"/>
      <c r="N473" s="2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customFormat="false" ht="12.75" hidden="false" customHeight="true" outlineLevel="0" collapsed="false">
      <c r="A474" s="138"/>
      <c r="B474" s="139"/>
      <c r="C474" s="140"/>
      <c r="D474" s="141"/>
      <c r="E474" s="138"/>
      <c r="F474" s="142"/>
      <c r="G474" s="30"/>
      <c r="H474" s="30"/>
      <c r="I474" s="30"/>
      <c r="J474" s="30"/>
      <c r="K474" s="30"/>
      <c r="L474" s="30"/>
      <c r="M474" s="30"/>
      <c r="N474" s="2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customFormat="false" ht="12.75" hidden="false" customHeight="true" outlineLevel="0" collapsed="false">
      <c r="A475" s="138"/>
      <c r="B475" s="139"/>
      <c r="C475" s="140"/>
      <c r="D475" s="141"/>
      <c r="E475" s="138"/>
      <c r="F475" s="142"/>
      <c r="G475" s="30"/>
      <c r="H475" s="30"/>
      <c r="I475" s="30"/>
      <c r="J475" s="30"/>
      <c r="K475" s="30"/>
      <c r="L475" s="30"/>
      <c r="M475" s="30"/>
      <c r="N475" s="2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customFormat="false" ht="12.75" hidden="false" customHeight="true" outlineLevel="0" collapsed="false">
      <c r="A476" s="138"/>
      <c r="B476" s="139"/>
      <c r="C476" s="140"/>
      <c r="D476" s="141"/>
      <c r="E476" s="138"/>
      <c r="F476" s="142"/>
      <c r="G476" s="30"/>
      <c r="H476" s="30"/>
      <c r="I476" s="30"/>
      <c r="J476" s="30"/>
      <c r="K476" s="30"/>
      <c r="L476" s="30"/>
      <c r="M476" s="30"/>
      <c r="N476" s="2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customFormat="false" ht="12.75" hidden="false" customHeight="true" outlineLevel="0" collapsed="false">
      <c r="A477" s="138"/>
      <c r="B477" s="139"/>
      <c r="C477" s="140"/>
      <c r="D477" s="141"/>
      <c r="E477" s="138"/>
      <c r="F477" s="142"/>
      <c r="G477" s="30"/>
      <c r="H477" s="30"/>
      <c r="I477" s="30"/>
      <c r="J477" s="30"/>
      <c r="K477" s="30"/>
      <c r="L477" s="30"/>
      <c r="M477" s="30"/>
      <c r="N477" s="2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customFormat="false" ht="12.75" hidden="false" customHeight="true" outlineLevel="0" collapsed="false">
      <c r="A478" s="138"/>
      <c r="B478" s="139"/>
      <c r="C478" s="140"/>
      <c r="D478" s="141"/>
      <c r="E478" s="138"/>
      <c r="F478" s="142"/>
      <c r="G478" s="30"/>
      <c r="H478" s="30"/>
      <c r="I478" s="30"/>
      <c r="J478" s="30"/>
      <c r="K478" s="30"/>
      <c r="L478" s="30"/>
      <c r="M478" s="30"/>
      <c r="N478" s="2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customFormat="false" ht="12.75" hidden="false" customHeight="true" outlineLevel="0" collapsed="false">
      <c r="A479" s="138"/>
      <c r="B479" s="139"/>
      <c r="C479" s="140"/>
      <c r="D479" s="141"/>
      <c r="E479" s="138"/>
      <c r="F479" s="142"/>
      <c r="G479" s="30"/>
      <c r="H479" s="30"/>
      <c r="I479" s="30"/>
      <c r="J479" s="30"/>
      <c r="K479" s="30"/>
      <c r="L479" s="30"/>
      <c r="M479" s="30"/>
      <c r="N479" s="2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customFormat="false" ht="12.75" hidden="false" customHeight="true" outlineLevel="0" collapsed="false">
      <c r="A480" s="138"/>
      <c r="B480" s="139"/>
      <c r="C480" s="140"/>
      <c r="D480" s="141"/>
      <c r="E480" s="138"/>
      <c r="F480" s="142"/>
      <c r="G480" s="30"/>
      <c r="H480" s="30"/>
      <c r="I480" s="30"/>
      <c r="J480" s="30"/>
      <c r="K480" s="30"/>
      <c r="L480" s="30"/>
      <c r="M480" s="30"/>
      <c r="N480" s="2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customFormat="false" ht="12.75" hidden="false" customHeight="true" outlineLevel="0" collapsed="false">
      <c r="A481" s="138"/>
      <c r="B481" s="139"/>
      <c r="C481" s="140"/>
      <c r="D481" s="141"/>
      <c r="E481" s="138"/>
      <c r="F481" s="142"/>
      <c r="G481" s="30"/>
      <c r="H481" s="30"/>
      <c r="I481" s="30"/>
      <c r="J481" s="30"/>
      <c r="K481" s="30"/>
      <c r="L481" s="30"/>
      <c r="M481" s="30"/>
      <c r="N481" s="2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customFormat="false" ht="12.75" hidden="false" customHeight="true" outlineLevel="0" collapsed="false">
      <c r="A482" s="138"/>
      <c r="B482" s="139"/>
      <c r="C482" s="140"/>
      <c r="D482" s="141"/>
      <c r="E482" s="138"/>
      <c r="F482" s="142"/>
      <c r="G482" s="30"/>
      <c r="H482" s="30"/>
      <c r="I482" s="30"/>
      <c r="J482" s="30"/>
      <c r="K482" s="30"/>
      <c r="L482" s="30"/>
      <c r="M482" s="30"/>
      <c r="N482" s="2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customFormat="false" ht="12.75" hidden="false" customHeight="true" outlineLevel="0" collapsed="false">
      <c r="A483" s="138"/>
      <c r="B483" s="139"/>
      <c r="C483" s="140"/>
      <c r="D483" s="141"/>
      <c r="E483" s="138"/>
      <c r="F483" s="142"/>
      <c r="G483" s="30"/>
      <c r="H483" s="30"/>
      <c r="I483" s="30"/>
      <c r="J483" s="30"/>
      <c r="K483" s="30"/>
      <c r="L483" s="30"/>
      <c r="M483" s="30"/>
      <c r="N483" s="2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customFormat="false" ht="12.75" hidden="false" customHeight="true" outlineLevel="0" collapsed="false">
      <c r="A484" s="138"/>
      <c r="B484" s="139"/>
      <c r="C484" s="140"/>
      <c r="D484" s="141"/>
      <c r="E484" s="138"/>
      <c r="F484" s="142"/>
      <c r="G484" s="30"/>
      <c r="H484" s="30"/>
      <c r="I484" s="30"/>
      <c r="J484" s="30"/>
      <c r="K484" s="30"/>
      <c r="L484" s="30"/>
      <c r="M484" s="30"/>
      <c r="N484" s="2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customFormat="false" ht="12.75" hidden="false" customHeight="true" outlineLevel="0" collapsed="false">
      <c r="A485" s="138"/>
      <c r="B485" s="139"/>
      <c r="C485" s="140"/>
      <c r="D485" s="141"/>
      <c r="E485" s="138"/>
      <c r="F485" s="142"/>
      <c r="G485" s="30"/>
      <c r="H485" s="30"/>
      <c r="I485" s="30"/>
      <c r="J485" s="30"/>
      <c r="K485" s="30"/>
      <c r="L485" s="30"/>
      <c r="M485" s="30"/>
      <c r="N485" s="2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customFormat="false" ht="12.75" hidden="false" customHeight="true" outlineLevel="0" collapsed="false">
      <c r="A486" s="138"/>
      <c r="B486" s="139"/>
      <c r="C486" s="140"/>
      <c r="D486" s="141"/>
      <c r="E486" s="138"/>
      <c r="F486" s="142"/>
      <c r="G486" s="30"/>
      <c r="H486" s="30"/>
      <c r="I486" s="30"/>
      <c r="J486" s="30"/>
      <c r="K486" s="30"/>
      <c r="L486" s="30"/>
      <c r="M486" s="30"/>
      <c r="N486" s="2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customFormat="false" ht="12.75" hidden="false" customHeight="true" outlineLevel="0" collapsed="false">
      <c r="A487" s="138"/>
      <c r="B487" s="139"/>
      <c r="C487" s="140"/>
      <c r="D487" s="141"/>
      <c r="E487" s="138"/>
      <c r="F487" s="142"/>
      <c r="G487" s="30"/>
      <c r="H487" s="30"/>
      <c r="I487" s="30"/>
      <c r="J487" s="30"/>
      <c r="K487" s="30"/>
      <c r="L487" s="30"/>
      <c r="M487" s="30"/>
      <c r="N487" s="2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customFormat="false" ht="12.75" hidden="false" customHeight="true" outlineLevel="0" collapsed="false">
      <c r="A488" s="138"/>
      <c r="B488" s="139"/>
      <c r="C488" s="140"/>
      <c r="D488" s="141"/>
      <c r="E488" s="138"/>
      <c r="F488" s="142"/>
      <c r="G488" s="30"/>
      <c r="H488" s="30"/>
      <c r="I488" s="30"/>
      <c r="J488" s="30"/>
      <c r="K488" s="30"/>
      <c r="L488" s="30"/>
      <c r="M488" s="30"/>
      <c r="N488" s="2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customFormat="false" ht="12.75" hidden="false" customHeight="true" outlineLevel="0" collapsed="false">
      <c r="A489" s="138"/>
      <c r="B489" s="139"/>
      <c r="C489" s="140"/>
      <c r="D489" s="141"/>
      <c r="E489" s="138"/>
      <c r="F489" s="142"/>
      <c r="G489" s="30"/>
      <c r="H489" s="30"/>
      <c r="I489" s="30"/>
      <c r="J489" s="30"/>
      <c r="K489" s="30"/>
      <c r="L489" s="30"/>
      <c r="M489" s="30"/>
      <c r="N489" s="2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customFormat="false" ht="12.75" hidden="false" customHeight="true" outlineLevel="0" collapsed="false">
      <c r="A490" s="138"/>
      <c r="B490" s="139"/>
      <c r="C490" s="140"/>
      <c r="D490" s="141"/>
      <c r="E490" s="138"/>
      <c r="F490" s="142"/>
      <c r="G490" s="30"/>
      <c r="H490" s="30"/>
      <c r="I490" s="30"/>
      <c r="J490" s="30"/>
      <c r="K490" s="30"/>
      <c r="L490" s="30"/>
      <c r="M490" s="30"/>
      <c r="N490" s="2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customFormat="false" ht="12.75" hidden="false" customHeight="true" outlineLevel="0" collapsed="false">
      <c r="A491" s="138"/>
      <c r="B491" s="139"/>
      <c r="C491" s="140"/>
      <c r="D491" s="141"/>
      <c r="E491" s="138"/>
      <c r="F491" s="142"/>
      <c r="G491" s="30"/>
      <c r="H491" s="30"/>
      <c r="I491" s="30"/>
      <c r="J491" s="30"/>
      <c r="K491" s="30"/>
      <c r="L491" s="30"/>
      <c r="M491" s="30"/>
      <c r="N491" s="2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customFormat="false" ht="12.75" hidden="false" customHeight="true" outlineLevel="0" collapsed="false">
      <c r="A492" s="138"/>
      <c r="B492" s="139"/>
      <c r="C492" s="140"/>
      <c r="D492" s="141"/>
      <c r="E492" s="138"/>
      <c r="F492" s="142"/>
      <c r="G492" s="30"/>
      <c r="H492" s="30"/>
      <c r="I492" s="30"/>
      <c r="J492" s="30"/>
      <c r="K492" s="30"/>
      <c r="L492" s="30"/>
      <c r="M492" s="30"/>
      <c r="N492" s="2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customFormat="false" ht="12.75" hidden="false" customHeight="true" outlineLevel="0" collapsed="false">
      <c r="A493" s="138"/>
      <c r="B493" s="139"/>
      <c r="C493" s="140"/>
      <c r="D493" s="141"/>
      <c r="E493" s="138"/>
      <c r="F493" s="142"/>
      <c r="G493" s="30"/>
      <c r="H493" s="30"/>
      <c r="I493" s="30"/>
      <c r="J493" s="30"/>
      <c r="K493" s="30"/>
      <c r="L493" s="30"/>
      <c r="M493" s="30"/>
      <c r="N493" s="2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customFormat="false" ht="12.75" hidden="false" customHeight="true" outlineLevel="0" collapsed="false">
      <c r="A494" s="138"/>
      <c r="B494" s="139"/>
      <c r="C494" s="140"/>
      <c r="D494" s="141"/>
      <c r="E494" s="138"/>
      <c r="F494" s="142"/>
      <c r="G494" s="30"/>
      <c r="H494" s="30"/>
      <c r="I494" s="30"/>
      <c r="J494" s="30"/>
      <c r="K494" s="30"/>
      <c r="L494" s="30"/>
      <c r="M494" s="30"/>
      <c r="N494" s="2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customFormat="false" ht="12.75" hidden="false" customHeight="true" outlineLevel="0" collapsed="false">
      <c r="A495" s="138"/>
      <c r="B495" s="139"/>
      <c r="C495" s="140"/>
      <c r="D495" s="141"/>
      <c r="E495" s="138"/>
      <c r="F495" s="142"/>
      <c r="G495" s="30"/>
      <c r="H495" s="30"/>
      <c r="I495" s="30"/>
      <c r="J495" s="30"/>
      <c r="K495" s="30"/>
      <c r="L495" s="30"/>
      <c r="M495" s="30"/>
      <c r="N495" s="2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customFormat="false" ht="12.75" hidden="false" customHeight="true" outlineLevel="0" collapsed="false">
      <c r="A496" s="138"/>
      <c r="B496" s="139"/>
      <c r="C496" s="140"/>
      <c r="D496" s="141"/>
      <c r="E496" s="138"/>
      <c r="F496" s="142"/>
      <c r="G496" s="30"/>
      <c r="H496" s="30"/>
      <c r="I496" s="30"/>
      <c r="J496" s="30"/>
      <c r="K496" s="30"/>
      <c r="L496" s="30"/>
      <c r="M496" s="30"/>
      <c r="N496" s="2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customFormat="false" ht="12.75" hidden="false" customHeight="true" outlineLevel="0" collapsed="false">
      <c r="A497" s="138"/>
      <c r="B497" s="139"/>
      <c r="C497" s="140"/>
      <c r="D497" s="141"/>
      <c r="E497" s="138"/>
      <c r="F497" s="142"/>
      <c r="G497" s="30"/>
      <c r="H497" s="30"/>
      <c r="I497" s="30"/>
      <c r="J497" s="30"/>
      <c r="K497" s="30"/>
      <c r="L497" s="30"/>
      <c r="M497" s="30"/>
      <c r="N497" s="2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customFormat="false" ht="12.75" hidden="false" customHeight="true" outlineLevel="0" collapsed="false">
      <c r="A498" s="138"/>
      <c r="B498" s="139"/>
      <c r="C498" s="140"/>
      <c r="D498" s="141"/>
      <c r="E498" s="138"/>
      <c r="F498" s="142"/>
      <c r="G498" s="30"/>
      <c r="H498" s="30"/>
      <c r="I498" s="30"/>
      <c r="J498" s="30"/>
      <c r="K498" s="30"/>
      <c r="L498" s="30"/>
      <c r="M498" s="30"/>
      <c r="N498" s="2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customFormat="false" ht="12.75" hidden="false" customHeight="true" outlineLevel="0" collapsed="false">
      <c r="A499" s="138"/>
      <c r="B499" s="139"/>
      <c r="C499" s="140"/>
      <c r="D499" s="141"/>
      <c r="E499" s="138"/>
      <c r="F499" s="142"/>
      <c r="G499" s="30"/>
      <c r="H499" s="30"/>
      <c r="I499" s="30"/>
      <c r="J499" s="30"/>
      <c r="K499" s="30"/>
      <c r="L499" s="30"/>
      <c r="M499" s="30"/>
      <c r="N499" s="2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customFormat="false" ht="12.75" hidden="false" customHeight="true" outlineLevel="0" collapsed="false">
      <c r="A500" s="138"/>
      <c r="B500" s="139"/>
      <c r="C500" s="140"/>
      <c r="D500" s="141"/>
      <c r="E500" s="138"/>
      <c r="F500" s="142"/>
      <c r="G500" s="30"/>
      <c r="H500" s="30"/>
      <c r="I500" s="30"/>
      <c r="J500" s="30"/>
      <c r="K500" s="30"/>
      <c r="L500" s="30"/>
      <c r="M500" s="30"/>
      <c r="N500" s="2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customFormat="false" ht="12.75" hidden="false" customHeight="true" outlineLevel="0" collapsed="false">
      <c r="A501" s="138"/>
      <c r="B501" s="139"/>
      <c r="C501" s="140"/>
      <c r="D501" s="141"/>
      <c r="E501" s="138"/>
      <c r="F501" s="142"/>
      <c r="G501" s="30"/>
      <c r="H501" s="30"/>
      <c r="I501" s="30"/>
      <c r="J501" s="30"/>
      <c r="K501" s="30"/>
      <c r="L501" s="30"/>
      <c r="M501" s="30"/>
      <c r="N501" s="2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customFormat="false" ht="12.75" hidden="false" customHeight="true" outlineLevel="0" collapsed="false">
      <c r="A502" s="138"/>
      <c r="B502" s="139"/>
      <c r="C502" s="140"/>
      <c r="D502" s="141"/>
      <c r="E502" s="138"/>
      <c r="F502" s="142"/>
      <c r="G502" s="30"/>
      <c r="H502" s="30"/>
      <c r="I502" s="30"/>
      <c r="J502" s="30"/>
      <c r="K502" s="30"/>
      <c r="L502" s="30"/>
      <c r="M502" s="30"/>
      <c r="N502" s="2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customFormat="false" ht="12.75" hidden="false" customHeight="true" outlineLevel="0" collapsed="false">
      <c r="A503" s="138"/>
      <c r="B503" s="139"/>
      <c r="C503" s="140"/>
      <c r="D503" s="141"/>
      <c r="E503" s="138"/>
      <c r="F503" s="142"/>
      <c r="G503" s="30"/>
      <c r="H503" s="30"/>
      <c r="I503" s="30"/>
      <c r="J503" s="30"/>
      <c r="K503" s="30"/>
      <c r="L503" s="30"/>
      <c r="M503" s="30"/>
      <c r="N503" s="2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customFormat="false" ht="12.75" hidden="false" customHeight="true" outlineLevel="0" collapsed="false">
      <c r="A504" s="138"/>
      <c r="B504" s="139"/>
      <c r="C504" s="140"/>
      <c r="D504" s="141"/>
      <c r="E504" s="138"/>
      <c r="F504" s="142"/>
      <c r="G504" s="30"/>
      <c r="H504" s="30"/>
      <c r="I504" s="30"/>
      <c r="J504" s="30"/>
      <c r="K504" s="30"/>
      <c r="L504" s="30"/>
      <c r="M504" s="30"/>
      <c r="N504" s="2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customFormat="false" ht="12.75" hidden="false" customHeight="true" outlineLevel="0" collapsed="false">
      <c r="A505" s="138"/>
      <c r="B505" s="139"/>
      <c r="C505" s="140"/>
      <c r="D505" s="141"/>
      <c r="E505" s="138"/>
      <c r="F505" s="142"/>
      <c r="G505" s="30"/>
      <c r="H505" s="30"/>
      <c r="I505" s="30"/>
      <c r="J505" s="30"/>
      <c r="K505" s="30"/>
      <c r="L505" s="30"/>
      <c r="M505" s="30"/>
      <c r="N505" s="2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customFormat="false" ht="12.75" hidden="false" customHeight="true" outlineLevel="0" collapsed="false">
      <c r="A506" s="138"/>
      <c r="B506" s="139"/>
      <c r="C506" s="140"/>
      <c r="D506" s="141"/>
      <c r="E506" s="138"/>
      <c r="F506" s="142"/>
      <c r="G506" s="30"/>
      <c r="H506" s="30"/>
      <c r="I506" s="30"/>
      <c r="J506" s="30"/>
      <c r="K506" s="30"/>
      <c r="L506" s="30"/>
      <c r="M506" s="30"/>
      <c r="N506" s="2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customFormat="false" ht="12.75" hidden="false" customHeight="true" outlineLevel="0" collapsed="false">
      <c r="A507" s="138"/>
      <c r="B507" s="139"/>
      <c r="C507" s="140"/>
      <c r="D507" s="141"/>
      <c r="E507" s="138"/>
      <c r="F507" s="142"/>
      <c r="G507" s="30"/>
      <c r="H507" s="30"/>
      <c r="I507" s="30"/>
      <c r="J507" s="30"/>
      <c r="K507" s="30"/>
      <c r="L507" s="30"/>
      <c r="M507" s="30"/>
      <c r="N507" s="2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customFormat="false" ht="12.75" hidden="false" customHeight="true" outlineLevel="0" collapsed="false">
      <c r="A508" s="138"/>
      <c r="B508" s="139"/>
      <c r="C508" s="140"/>
      <c r="D508" s="141"/>
      <c r="E508" s="138"/>
      <c r="F508" s="142"/>
      <c r="G508" s="30"/>
      <c r="H508" s="30"/>
      <c r="I508" s="30"/>
      <c r="J508" s="30"/>
      <c r="K508" s="30"/>
      <c r="L508" s="30"/>
      <c r="M508" s="30"/>
      <c r="N508" s="2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customFormat="false" ht="12.75" hidden="false" customHeight="true" outlineLevel="0" collapsed="false">
      <c r="A509" s="138"/>
      <c r="B509" s="139"/>
      <c r="C509" s="140"/>
      <c r="D509" s="141"/>
      <c r="E509" s="138"/>
      <c r="F509" s="142"/>
      <c r="G509" s="30"/>
      <c r="H509" s="30"/>
      <c r="I509" s="30"/>
      <c r="J509" s="30"/>
      <c r="K509" s="30"/>
      <c r="L509" s="30"/>
      <c r="M509" s="30"/>
      <c r="N509" s="2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customFormat="false" ht="12.75" hidden="false" customHeight="true" outlineLevel="0" collapsed="false">
      <c r="A510" s="138"/>
      <c r="B510" s="139"/>
      <c r="C510" s="140"/>
      <c r="D510" s="141"/>
      <c r="E510" s="138"/>
      <c r="F510" s="142"/>
      <c r="G510" s="30"/>
      <c r="H510" s="30"/>
      <c r="I510" s="30"/>
      <c r="J510" s="30"/>
      <c r="K510" s="30"/>
      <c r="L510" s="30"/>
      <c r="M510" s="30"/>
      <c r="N510" s="2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customFormat="false" ht="12.75" hidden="false" customHeight="true" outlineLevel="0" collapsed="false">
      <c r="A511" s="138"/>
      <c r="B511" s="139"/>
      <c r="C511" s="140"/>
      <c r="D511" s="141"/>
      <c r="E511" s="138"/>
      <c r="F511" s="142"/>
      <c r="G511" s="30"/>
      <c r="H511" s="30"/>
      <c r="I511" s="30"/>
      <c r="J511" s="30"/>
      <c r="K511" s="30"/>
      <c r="L511" s="30"/>
      <c r="M511" s="30"/>
      <c r="N511" s="2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customFormat="false" ht="12.75" hidden="false" customHeight="true" outlineLevel="0" collapsed="false">
      <c r="A512" s="138"/>
      <c r="B512" s="139"/>
      <c r="C512" s="140"/>
      <c r="D512" s="141"/>
      <c r="E512" s="138"/>
      <c r="F512" s="142"/>
      <c r="G512" s="30"/>
      <c r="H512" s="30"/>
      <c r="I512" s="30"/>
      <c r="J512" s="30"/>
      <c r="K512" s="30"/>
      <c r="L512" s="30"/>
      <c r="M512" s="30"/>
      <c r="N512" s="2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customFormat="false" ht="12.75" hidden="false" customHeight="true" outlineLevel="0" collapsed="false">
      <c r="A513" s="138"/>
      <c r="B513" s="139"/>
      <c r="C513" s="140"/>
      <c r="D513" s="141"/>
      <c r="E513" s="138"/>
      <c r="F513" s="142"/>
      <c r="G513" s="30"/>
      <c r="H513" s="30"/>
      <c r="I513" s="30"/>
      <c r="J513" s="30"/>
      <c r="K513" s="30"/>
      <c r="L513" s="30"/>
      <c r="M513" s="30"/>
      <c r="N513" s="2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customFormat="false" ht="12.75" hidden="false" customHeight="true" outlineLevel="0" collapsed="false">
      <c r="A514" s="138"/>
      <c r="B514" s="139"/>
      <c r="C514" s="140"/>
      <c r="D514" s="141"/>
      <c r="E514" s="138"/>
      <c r="F514" s="142"/>
      <c r="G514" s="30"/>
      <c r="H514" s="30"/>
      <c r="I514" s="30"/>
      <c r="J514" s="30"/>
      <c r="K514" s="30"/>
      <c r="L514" s="30"/>
      <c r="M514" s="30"/>
      <c r="N514" s="2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customFormat="false" ht="12.75" hidden="false" customHeight="true" outlineLevel="0" collapsed="false">
      <c r="A515" s="138"/>
      <c r="B515" s="139"/>
      <c r="C515" s="140"/>
      <c r="D515" s="141"/>
      <c r="E515" s="138"/>
      <c r="F515" s="142"/>
      <c r="G515" s="30"/>
      <c r="H515" s="30"/>
      <c r="I515" s="30"/>
      <c r="J515" s="30"/>
      <c r="K515" s="30"/>
      <c r="L515" s="30"/>
      <c r="M515" s="30"/>
      <c r="N515" s="2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customFormat="false" ht="12.75" hidden="false" customHeight="true" outlineLevel="0" collapsed="false">
      <c r="A516" s="138"/>
      <c r="B516" s="139"/>
      <c r="C516" s="140"/>
      <c r="D516" s="141"/>
      <c r="E516" s="138"/>
      <c r="F516" s="142"/>
      <c r="G516" s="30"/>
      <c r="H516" s="30"/>
      <c r="I516" s="30"/>
      <c r="J516" s="30"/>
      <c r="K516" s="30"/>
      <c r="L516" s="30"/>
      <c r="M516" s="30"/>
      <c r="N516" s="2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customFormat="false" ht="12.75" hidden="false" customHeight="true" outlineLevel="0" collapsed="false">
      <c r="A517" s="138"/>
      <c r="B517" s="139"/>
      <c r="C517" s="140"/>
      <c r="D517" s="141"/>
      <c r="E517" s="138"/>
      <c r="F517" s="142"/>
      <c r="G517" s="30"/>
      <c r="H517" s="30"/>
      <c r="I517" s="30"/>
      <c r="J517" s="30"/>
      <c r="K517" s="30"/>
      <c r="L517" s="30"/>
      <c r="M517" s="30"/>
      <c r="N517" s="2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customFormat="false" ht="12.75" hidden="false" customHeight="true" outlineLevel="0" collapsed="false">
      <c r="A518" s="138"/>
      <c r="B518" s="139"/>
      <c r="C518" s="140"/>
      <c r="D518" s="141"/>
      <c r="E518" s="138"/>
      <c r="F518" s="142"/>
      <c r="G518" s="30"/>
      <c r="H518" s="30"/>
      <c r="I518" s="30"/>
      <c r="J518" s="30"/>
      <c r="K518" s="30"/>
      <c r="L518" s="30"/>
      <c r="M518" s="30"/>
      <c r="N518" s="2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customFormat="false" ht="12.75" hidden="false" customHeight="true" outlineLevel="0" collapsed="false">
      <c r="A519" s="138"/>
      <c r="B519" s="139"/>
      <c r="C519" s="140"/>
      <c r="D519" s="141"/>
      <c r="E519" s="138"/>
      <c r="F519" s="142"/>
      <c r="G519" s="30"/>
      <c r="H519" s="30"/>
      <c r="I519" s="30"/>
      <c r="J519" s="30"/>
      <c r="K519" s="30"/>
      <c r="L519" s="30"/>
      <c r="M519" s="30"/>
      <c r="N519" s="2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customFormat="false" ht="12.75" hidden="false" customHeight="true" outlineLevel="0" collapsed="false">
      <c r="A520" s="138"/>
      <c r="B520" s="139"/>
      <c r="C520" s="140"/>
      <c r="D520" s="141"/>
      <c r="E520" s="138"/>
      <c r="F520" s="142"/>
      <c r="G520" s="30"/>
      <c r="H520" s="30"/>
      <c r="I520" s="30"/>
      <c r="J520" s="30"/>
      <c r="K520" s="30"/>
      <c r="L520" s="30"/>
      <c r="M520" s="30"/>
      <c r="N520" s="2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customFormat="false" ht="12.75" hidden="false" customHeight="true" outlineLevel="0" collapsed="false">
      <c r="A521" s="138"/>
      <c r="B521" s="139"/>
      <c r="C521" s="140"/>
      <c r="D521" s="141"/>
      <c r="E521" s="138"/>
      <c r="F521" s="142"/>
      <c r="G521" s="30"/>
      <c r="H521" s="30"/>
      <c r="I521" s="30"/>
      <c r="J521" s="30"/>
      <c r="K521" s="30"/>
      <c r="L521" s="30"/>
      <c r="M521" s="30"/>
      <c r="N521" s="2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customFormat="false" ht="12.75" hidden="false" customHeight="true" outlineLevel="0" collapsed="false">
      <c r="A522" s="138"/>
      <c r="B522" s="139"/>
      <c r="C522" s="140"/>
      <c r="D522" s="141"/>
      <c r="E522" s="138"/>
      <c r="F522" s="142"/>
      <c r="G522" s="30"/>
      <c r="H522" s="30"/>
      <c r="I522" s="30"/>
      <c r="J522" s="30"/>
      <c r="K522" s="30"/>
      <c r="L522" s="30"/>
      <c r="M522" s="30"/>
      <c r="N522" s="2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customFormat="false" ht="12.75" hidden="false" customHeight="true" outlineLevel="0" collapsed="false">
      <c r="A523" s="138"/>
      <c r="B523" s="139"/>
      <c r="C523" s="140"/>
      <c r="D523" s="141"/>
      <c r="E523" s="138"/>
      <c r="F523" s="142"/>
      <c r="G523" s="30"/>
      <c r="H523" s="30"/>
      <c r="I523" s="30"/>
      <c r="J523" s="30"/>
      <c r="K523" s="30"/>
      <c r="L523" s="30"/>
      <c r="M523" s="30"/>
      <c r="N523" s="2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customFormat="false" ht="12.75" hidden="false" customHeight="true" outlineLevel="0" collapsed="false">
      <c r="A524" s="138"/>
      <c r="B524" s="139"/>
      <c r="C524" s="140"/>
      <c r="D524" s="141"/>
      <c r="E524" s="138"/>
      <c r="F524" s="142"/>
      <c r="G524" s="30"/>
      <c r="H524" s="30"/>
      <c r="I524" s="30"/>
      <c r="J524" s="30"/>
      <c r="K524" s="30"/>
      <c r="L524" s="30"/>
      <c r="M524" s="30"/>
      <c r="N524" s="2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customFormat="false" ht="12.75" hidden="false" customHeight="true" outlineLevel="0" collapsed="false">
      <c r="A525" s="138"/>
      <c r="B525" s="139"/>
      <c r="C525" s="140"/>
      <c r="D525" s="141"/>
      <c r="E525" s="138"/>
      <c r="F525" s="142"/>
      <c r="G525" s="30"/>
      <c r="H525" s="30"/>
      <c r="I525" s="30"/>
      <c r="J525" s="30"/>
      <c r="K525" s="30"/>
      <c r="L525" s="30"/>
      <c r="M525" s="30"/>
      <c r="N525" s="2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customFormat="false" ht="12.75" hidden="false" customHeight="true" outlineLevel="0" collapsed="false">
      <c r="A526" s="138"/>
      <c r="B526" s="139"/>
      <c r="C526" s="140"/>
      <c r="D526" s="141"/>
      <c r="E526" s="138"/>
      <c r="F526" s="142"/>
      <c r="G526" s="30"/>
      <c r="H526" s="30"/>
      <c r="I526" s="30"/>
      <c r="J526" s="30"/>
      <c r="K526" s="30"/>
      <c r="L526" s="30"/>
      <c r="M526" s="30"/>
      <c r="N526" s="2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customFormat="false" ht="12.75" hidden="false" customHeight="true" outlineLevel="0" collapsed="false">
      <c r="A527" s="138"/>
      <c r="B527" s="139"/>
      <c r="C527" s="140"/>
      <c r="D527" s="141"/>
      <c r="E527" s="138"/>
      <c r="F527" s="142"/>
      <c r="G527" s="30"/>
      <c r="H527" s="30"/>
      <c r="I527" s="30"/>
      <c r="J527" s="30"/>
      <c r="K527" s="30"/>
      <c r="L527" s="30"/>
      <c r="M527" s="30"/>
      <c r="N527" s="2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customFormat="false" ht="12.75" hidden="false" customHeight="true" outlineLevel="0" collapsed="false">
      <c r="A528" s="138"/>
      <c r="B528" s="139"/>
      <c r="C528" s="140"/>
      <c r="D528" s="141"/>
      <c r="E528" s="138"/>
      <c r="F528" s="142"/>
      <c r="G528" s="30"/>
      <c r="H528" s="30"/>
      <c r="I528" s="30"/>
      <c r="J528" s="30"/>
      <c r="K528" s="30"/>
      <c r="L528" s="30"/>
      <c r="M528" s="30"/>
      <c r="N528" s="2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customFormat="false" ht="12.75" hidden="false" customHeight="true" outlineLevel="0" collapsed="false">
      <c r="A529" s="138"/>
      <c r="B529" s="139"/>
      <c r="C529" s="140"/>
      <c r="D529" s="141"/>
      <c r="E529" s="138"/>
      <c r="F529" s="142"/>
      <c r="G529" s="30"/>
      <c r="H529" s="30"/>
      <c r="I529" s="30"/>
      <c r="J529" s="30"/>
      <c r="K529" s="30"/>
      <c r="L529" s="30"/>
      <c r="M529" s="30"/>
      <c r="N529" s="2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customFormat="false" ht="12.75" hidden="false" customHeight="true" outlineLevel="0" collapsed="false">
      <c r="A530" s="138"/>
      <c r="B530" s="139"/>
      <c r="C530" s="140"/>
      <c r="D530" s="141"/>
      <c r="E530" s="138"/>
      <c r="F530" s="142"/>
      <c r="G530" s="30"/>
      <c r="H530" s="30"/>
      <c r="I530" s="30"/>
      <c r="J530" s="30"/>
      <c r="K530" s="30"/>
      <c r="L530" s="30"/>
      <c r="M530" s="30"/>
      <c r="N530" s="2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customFormat="false" ht="12.75" hidden="false" customHeight="true" outlineLevel="0" collapsed="false">
      <c r="A531" s="138"/>
      <c r="B531" s="139"/>
      <c r="C531" s="140"/>
      <c r="D531" s="141"/>
      <c r="E531" s="138"/>
      <c r="F531" s="142"/>
      <c r="G531" s="30"/>
      <c r="H531" s="30"/>
      <c r="I531" s="30"/>
      <c r="J531" s="30"/>
      <c r="K531" s="30"/>
      <c r="L531" s="30"/>
      <c r="M531" s="30"/>
      <c r="N531" s="2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customFormat="false" ht="12.75" hidden="false" customHeight="true" outlineLevel="0" collapsed="false">
      <c r="A532" s="138"/>
      <c r="B532" s="139"/>
      <c r="C532" s="140"/>
      <c r="D532" s="141"/>
      <c r="E532" s="138"/>
      <c r="F532" s="142"/>
      <c r="G532" s="30"/>
      <c r="H532" s="30"/>
      <c r="I532" s="30"/>
      <c r="J532" s="30"/>
      <c r="K532" s="30"/>
      <c r="L532" s="30"/>
      <c r="M532" s="30"/>
      <c r="N532" s="2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customFormat="false" ht="12.75" hidden="false" customHeight="true" outlineLevel="0" collapsed="false">
      <c r="A533" s="138"/>
      <c r="B533" s="139"/>
      <c r="C533" s="140"/>
      <c r="D533" s="141"/>
      <c r="E533" s="138"/>
      <c r="F533" s="142"/>
      <c r="G533" s="30"/>
      <c r="H533" s="30"/>
      <c r="I533" s="30"/>
      <c r="J533" s="30"/>
      <c r="K533" s="30"/>
      <c r="L533" s="30"/>
      <c r="M533" s="30"/>
      <c r="N533" s="2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customFormat="false" ht="12.75" hidden="false" customHeight="true" outlineLevel="0" collapsed="false">
      <c r="A534" s="138"/>
      <c r="B534" s="139"/>
      <c r="C534" s="140"/>
      <c r="D534" s="141"/>
      <c r="E534" s="138"/>
      <c r="F534" s="142"/>
      <c r="G534" s="30"/>
      <c r="H534" s="30"/>
      <c r="I534" s="30"/>
      <c r="J534" s="30"/>
      <c r="K534" s="30"/>
      <c r="L534" s="30"/>
      <c r="M534" s="30"/>
      <c r="N534" s="2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customFormat="false" ht="12.75" hidden="false" customHeight="true" outlineLevel="0" collapsed="false">
      <c r="A535" s="138"/>
      <c r="B535" s="139"/>
      <c r="C535" s="140"/>
      <c r="D535" s="141"/>
      <c r="E535" s="138"/>
      <c r="F535" s="142"/>
      <c r="G535" s="30"/>
      <c r="H535" s="30"/>
      <c r="I535" s="30"/>
      <c r="J535" s="30"/>
      <c r="K535" s="30"/>
      <c r="L535" s="30"/>
      <c r="M535" s="30"/>
      <c r="N535" s="2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customFormat="false" ht="12.75" hidden="false" customHeight="true" outlineLevel="0" collapsed="false">
      <c r="A536" s="138"/>
      <c r="B536" s="139"/>
      <c r="C536" s="140"/>
      <c r="D536" s="141"/>
      <c r="E536" s="138"/>
      <c r="F536" s="142"/>
      <c r="G536" s="30"/>
      <c r="H536" s="30"/>
      <c r="I536" s="30"/>
      <c r="J536" s="30"/>
      <c r="K536" s="30"/>
      <c r="L536" s="30"/>
      <c r="M536" s="30"/>
      <c r="N536" s="2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customFormat="false" ht="12.75" hidden="false" customHeight="true" outlineLevel="0" collapsed="false">
      <c r="A537" s="138"/>
      <c r="B537" s="139"/>
      <c r="C537" s="140"/>
      <c r="D537" s="141"/>
      <c r="E537" s="138"/>
      <c r="F537" s="142"/>
      <c r="G537" s="30"/>
      <c r="H537" s="30"/>
      <c r="I537" s="30"/>
      <c r="J537" s="30"/>
      <c r="K537" s="30"/>
      <c r="L537" s="30"/>
      <c r="M537" s="30"/>
      <c r="N537" s="2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customFormat="false" ht="12.75" hidden="false" customHeight="true" outlineLevel="0" collapsed="false">
      <c r="A538" s="138"/>
      <c r="B538" s="139"/>
      <c r="C538" s="140"/>
      <c r="D538" s="141"/>
      <c r="E538" s="138"/>
      <c r="F538" s="142"/>
      <c r="G538" s="30"/>
      <c r="H538" s="30"/>
      <c r="I538" s="30"/>
      <c r="J538" s="30"/>
      <c r="K538" s="30"/>
      <c r="L538" s="30"/>
      <c r="M538" s="30"/>
      <c r="N538" s="2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customFormat="false" ht="12.75" hidden="false" customHeight="true" outlineLevel="0" collapsed="false">
      <c r="A539" s="138"/>
      <c r="B539" s="139"/>
      <c r="C539" s="140"/>
      <c r="D539" s="141"/>
      <c r="E539" s="138"/>
      <c r="F539" s="142"/>
      <c r="G539" s="30"/>
      <c r="H539" s="30"/>
      <c r="I539" s="30"/>
      <c r="J539" s="30"/>
      <c r="K539" s="30"/>
      <c r="L539" s="30"/>
      <c r="M539" s="30"/>
      <c r="N539" s="2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customFormat="false" ht="12.75" hidden="false" customHeight="true" outlineLevel="0" collapsed="false">
      <c r="A540" s="138"/>
      <c r="B540" s="139"/>
      <c r="C540" s="140"/>
      <c r="D540" s="141"/>
      <c r="E540" s="138"/>
      <c r="F540" s="142"/>
      <c r="G540" s="30"/>
      <c r="H540" s="30"/>
      <c r="I540" s="30"/>
      <c r="J540" s="30"/>
      <c r="K540" s="30"/>
      <c r="L540" s="30"/>
      <c r="M540" s="30"/>
      <c r="N540" s="2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customFormat="false" ht="12.75" hidden="false" customHeight="true" outlineLevel="0" collapsed="false">
      <c r="A541" s="138"/>
      <c r="B541" s="139"/>
      <c r="C541" s="140"/>
      <c r="D541" s="141"/>
      <c r="E541" s="138"/>
      <c r="F541" s="142"/>
      <c r="G541" s="30"/>
      <c r="H541" s="30"/>
      <c r="I541" s="30"/>
      <c r="J541" s="30"/>
      <c r="K541" s="30"/>
      <c r="L541" s="30"/>
      <c r="M541" s="30"/>
      <c r="N541" s="2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customFormat="false" ht="12.75" hidden="false" customHeight="true" outlineLevel="0" collapsed="false">
      <c r="A542" s="138"/>
      <c r="B542" s="139"/>
      <c r="C542" s="140"/>
      <c r="D542" s="141"/>
      <c r="E542" s="138"/>
      <c r="F542" s="142"/>
      <c r="G542" s="30"/>
      <c r="H542" s="30"/>
      <c r="I542" s="30"/>
      <c r="J542" s="30"/>
      <c r="K542" s="30"/>
      <c r="L542" s="30"/>
      <c r="M542" s="30"/>
      <c r="N542" s="2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customFormat="false" ht="12.75" hidden="false" customHeight="true" outlineLevel="0" collapsed="false">
      <c r="A543" s="138"/>
      <c r="B543" s="139"/>
      <c r="C543" s="140"/>
      <c r="D543" s="141"/>
      <c r="E543" s="138"/>
      <c r="F543" s="142"/>
      <c r="G543" s="30"/>
      <c r="H543" s="30"/>
      <c r="I543" s="30"/>
      <c r="J543" s="30"/>
      <c r="K543" s="30"/>
      <c r="L543" s="30"/>
      <c r="M543" s="30"/>
      <c r="N543" s="2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customFormat="false" ht="12.75" hidden="false" customHeight="true" outlineLevel="0" collapsed="false">
      <c r="A544" s="138"/>
      <c r="B544" s="139"/>
      <c r="C544" s="140"/>
      <c r="D544" s="141"/>
      <c r="E544" s="138"/>
      <c r="F544" s="142"/>
      <c r="G544" s="30"/>
      <c r="H544" s="30"/>
      <c r="I544" s="30"/>
      <c r="J544" s="30"/>
      <c r="K544" s="30"/>
      <c r="L544" s="30"/>
      <c r="M544" s="30"/>
      <c r="N544" s="2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customFormat="false" ht="12.75" hidden="false" customHeight="true" outlineLevel="0" collapsed="false">
      <c r="A545" s="138"/>
      <c r="B545" s="139"/>
      <c r="C545" s="140"/>
      <c r="D545" s="141"/>
      <c r="E545" s="138"/>
      <c r="F545" s="142"/>
      <c r="G545" s="30"/>
      <c r="H545" s="30"/>
      <c r="I545" s="30"/>
      <c r="J545" s="30"/>
      <c r="K545" s="30"/>
      <c r="L545" s="30"/>
      <c r="M545" s="30"/>
      <c r="N545" s="2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customFormat="false" ht="12.75" hidden="false" customHeight="true" outlineLevel="0" collapsed="false">
      <c r="A546" s="138"/>
      <c r="B546" s="139"/>
      <c r="C546" s="140"/>
      <c r="D546" s="141"/>
      <c r="E546" s="138"/>
      <c r="F546" s="142"/>
      <c r="G546" s="30"/>
      <c r="H546" s="30"/>
      <c r="I546" s="30"/>
      <c r="J546" s="30"/>
      <c r="K546" s="30"/>
      <c r="L546" s="30"/>
      <c r="M546" s="30"/>
      <c r="N546" s="2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customFormat="false" ht="12.75" hidden="false" customHeight="true" outlineLevel="0" collapsed="false">
      <c r="A547" s="138"/>
      <c r="B547" s="139"/>
      <c r="C547" s="140"/>
      <c r="D547" s="141"/>
      <c r="E547" s="138"/>
      <c r="F547" s="142"/>
      <c r="G547" s="30"/>
      <c r="H547" s="30"/>
      <c r="I547" s="30"/>
      <c r="J547" s="30"/>
      <c r="K547" s="30"/>
      <c r="L547" s="30"/>
      <c r="M547" s="30"/>
      <c r="N547" s="2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customFormat="false" ht="12.75" hidden="false" customHeight="true" outlineLevel="0" collapsed="false">
      <c r="A548" s="138"/>
      <c r="B548" s="139"/>
      <c r="C548" s="140"/>
      <c r="D548" s="141"/>
      <c r="E548" s="138"/>
      <c r="F548" s="142"/>
      <c r="G548" s="30"/>
      <c r="H548" s="30"/>
      <c r="I548" s="30"/>
      <c r="J548" s="30"/>
      <c r="K548" s="30"/>
      <c r="L548" s="30"/>
      <c r="M548" s="30"/>
      <c r="N548" s="2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customFormat="false" ht="12.75" hidden="false" customHeight="true" outlineLevel="0" collapsed="false">
      <c r="A549" s="138"/>
      <c r="B549" s="139"/>
      <c r="C549" s="140"/>
      <c r="D549" s="141"/>
      <c r="E549" s="138"/>
      <c r="F549" s="142"/>
      <c r="G549" s="30"/>
      <c r="H549" s="30"/>
      <c r="I549" s="30"/>
      <c r="J549" s="30"/>
      <c r="K549" s="30"/>
      <c r="L549" s="30"/>
      <c r="M549" s="30"/>
      <c r="N549" s="2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customFormat="false" ht="12.75" hidden="false" customHeight="true" outlineLevel="0" collapsed="false">
      <c r="A550" s="138"/>
      <c r="B550" s="139"/>
      <c r="C550" s="140"/>
      <c r="D550" s="141"/>
      <c r="E550" s="138"/>
      <c r="F550" s="142"/>
      <c r="G550" s="30"/>
      <c r="H550" s="30"/>
      <c r="I550" s="30"/>
      <c r="J550" s="30"/>
      <c r="K550" s="30"/>
      <c r="L550" s="30"/>
      <c r="M550" s="30"/>
      <c r="N550" s="2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customFormat="false" ht="12.75" hidden="false" customHeight="true" outlineLevel="0" collapsed="false">
      <c r="A551" s="138"/>
      <c r="B551" s="139"/>
      <c r="C551" s="140"/>
      <c r="D551" s="141"/>
      <c r="E551" s="138"/>
      <c r="F551" s="142"/>
      <c r="G551" s="30"/>
      <c r="H551" s="30"/>
      <c r="I551" s="30"/>
      <c r="J551" s="30"/>
      <c r="K551" s="30"/>
      <c r="L551" s="30"/>
      <c r="M551" s="30"/>
      <c r="N551" s="2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customFormat="false" ht="12.75" hidden="false" customHeight="true" outlineLevel="0" collapsed="false">
      <c r="A552" s="138"/>
      <c r="B552" s="139"/>
      <c r="C552" s="140"/>
      <c r="D552" s="141"/>
      <c r="E552" s="138"/>
      <c r="F552" s="142"/>
      <c r="G552" s="30"/>
      <c r="H552" s="30"/>
      <c r="I552" s="30"/>
      <c r="J552" s="30"/>
      <c r="K552" s="30"/>
      <c r="L552" s="30"/>
      <c r="M552" s="30"/>
      <c r="N552" s="2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customFormat="false" ht="12.75" hidden="false" customHeight="true" outlineLevel="0" collapsed="false">
      <c r="A553" s="138"/>
      <c r="B553" s="139"/>
      <c r="C553" s="140"/>
      <c r="D553" s="141"/>
      <c r="E553" s="138"/>
      <c r="F553" s="142"/>
      <c r="G553" s="30"/>
      <c r="H553" s="30"/>
      <c r="I553" s="30"/>
      <c r="J553" s="30"/>
      <c r="K553" s="30"/>
      <c r="L553" s="30"/>
      <c r="M553" s="30"/>
      <c r="N553" s="2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customFormat="false" ht="12.75" hidden="false" customHeight="true" outlineLevel="0" collapsed="false">
      <c r="A554" s="138"/>
      <c r="B554" s="139"/>
      <c r="C554" s="140"/>
      <c r="D554" s="141"/>
      <c r="E554" s="138"/>
      <c r="F554" s="142"/>
      <c r="G554" s="30"/>
      <c r="H554" s="30"/>
      <c r="I554" s="30"/>
      <c r="J554" s="30"/>
      <c r="K554" s="30"/>
      <c r="L554" s="30"/>
      <c r="M554" s="30"/>
      <c r="N554" s="2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customFormat="false" ht="12.75" hidden="false" customHeight="true" outlineLevel="0" collapsed="false">
      <c r="A555" s="138"/>
      <c r="B555" s="139"/>
      <c r="C555" s="140"/>
      <c r="D555" s="141"/>
      <c r="E555" s="138"/>
      <c r="F555" s="142"/>
      <c r="G555" s="30"/>
      <c r="H555" s="30"/>
      <c r="I555" s="30"/>
      <c r="J555" s="30"/>
      <c r="K555" s="30"/>
      <c r="L555" s="30"/>
      <c r="M555" s="30"/>
      <c r="N555" s="2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customFormat="false" ht="12.75" hidden="false" customHeight="true" outlineLevel="0" collapsed="false">
      <c r="A556" s="138"/>
      <c r="B556" s="139"/>
      <c r="C556" s="140"/>
      <c r="D556" s="141"/>
      <c r="E556" s="138"/>
      <c r="F556" s="142"/>
      <c r="G556" s="30"/>
      <c r="H556" s="30"/>
      <c r="I556" s="30"/>
      <c r="J556" s="30"/>
      <c r="K556" s="30"/>
      <c r="L556" s="30"/>
      <c r="M556" s="30"/>
      <c r="N556" s="2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customFormat="false" ht="12.75" hidden="false" customHeight="true" outlineLevel="0" collapsed="false">
      <c r="A557" s="138"/>
      <c r="B557" s="139"/>
      <c r="C557" s="140"/>
      <c r="D557" s="141"/>
      <c r="E557" s="138"/>
      <c r="F557" s="142"/>
      <c r="G557" s="30"/>
      <c r="H557" s="30"/>
      <c r="I557" s="30"/>
      <c r="J557" s="30"/>
      <c r="K557" s="30"/>
      <c r="L557" s="30"/>
      <c r="M557" s="30"/>
      <c r="N557" s="2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customFormat="false" ht="12.75" hidden="false" customHeight="true" outlineLevel="0" collapsed="false">
      <c r="A558" s="138"/>
      <c r="B558" s="139"/>
      <c r="C558" s="140"/>
      <c r="D558" s="141"/>
      <c r="E558" s="138"/>
      <c r="F558" s="142"/>
      <c r="G558" s="30"/>
      <c r="H558" s="30"/>
      <c r="I558" s="30"/>
      <c r="J558" s="30"/>
      <c r="K558" s="30"/>
      <c r="L558" s="30"/>
      <c r="M558" s="30"/>
      <c r="N558" s="2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customFormat="false" ht="12.75" hidden="false" customHeight="true" outlineLevel="0" collapsed="false">
      <c r="A559" s="138"/>
      <c r="B559" s="139"/>
      <c r="C559" s="140"/>
      <c r="D559" s="141"/>
      <c r="E559" s="138"/>
      <c r="F559" s="142"/>
      <c r="G559" s="30"/>
      <c r="H559" s="30"/>
      <c r="I559" s="30"/>
      <c r="J559" s="30"/>
      <c r="K559" s="30"/>
      <c r="L559" s="30"/>
      <c r="M559" s="30"/>
      <c r="N559" s="2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customFormat="false" ht="12.75" hidden="false" customHeight="true" outlineLevel="0" collapsed="false">
      <c r="A560" s="138"/>
      <c r="B560" s="139"/>
      <c r="C560" s="140"/>
      <c r="D560" s="141"/>
      <c r="E560" s="138"/>
      <c r="F560" s="142"/>
      <c r="G560" s="30"/>
      <c r="H560" s="30"/>
      <c r="I560" s="30"/>
      <c r="J560" s="30"/>
      <c r="K560" s="30"/>
      <c r="L560" s="30"/>
      <c r="M560" s="30"/>
      <c r="N560" s="2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customFormat="false" ht="12.75" hidden="false" customHeight="true" outlineLevel="0" collapsed="false">
      <c r="A561" s="138"/>
      <c r="B561" s="139"/>
      <c r="C561" s="140"/>
      <c r="D561" s="141"/>
      <c r="E561" s="138"/>
      <c r="F561" s="142"/>
      <c r="G561" s="30"/>
      <c r="H561" s="30"/>
      <c r="I561" s="30"/>
      <c r="J561" s="30"/>
      <c r="K561" s="30"/>
      <c r="L561" s="30"/>
      <c r="M561" s="30"/>
      <c r="N561" s="2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customFormat="false" ht="12.75" hidden="false" customHeight="true" outlineLevel="0" collapsed="false">
      <c r="A562" s="138"/>
      <c r="B562" s="139"/>
      <c r="C562" s="140"/>
      <c r="D562" s="141"/>
      <c r="E562" s="138"/>
      <c r="F562" s="142"/>
      <c r="G562" s="30"/>
      <c r="H562" s="30"/>
      <c r="I562" s="30"/>
      <c r="J562" s="30"/>
      <c r="K562" s="30"/>
      <c r="L562" s="30"/>
      <c r="M562" s="30"/>
      <c r="N562" s="2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customFormat="false" ht="12.75" hidden="false" customHeight="true" outlineLevel="0" collapsed="false">
      <c r="A563" s="138"/>
      <c r="B563" s="139"/>
      <c r="C563" s="140"/>
      <c r="D563" s="141"/>
      <c r="E563" s="138"/>
      <c r="F563" s="142"/>
      <c r="G563" s="30"/>
      <c r="H563" s="30"/>
      <c r="I563" s="30"/>
      <c r="J563" s="30"/>
      <c r="K563" s="30"/>
      <c r="L563" s="30"/>
      <c r="M563" s="30"/>
      <c r="N563" s="2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customFormat="false" ht="12.75" hidden="false" customHeight="true" outlineLevel="0" collapsed="false">
      <c r="A564" s="138"/>
      <c r="B564" s="139"/>
      <c r="C564" s="140"/>
      <c r="D564" s="141"/>
      <c r="E564" s="138"/>
      <c r="F564" s="142"/>
      <c r="G564" s="30"/>
      <c r="H564" s="30"/>
      <c r="I564" s="30"/>
      <c r="J564" s="30"/>
      <c r="K564" s="30"/>
      <c r="L564" s="30"/>
      <c r="M564" s="30"/>
      <c r="N564" s="2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customFormat="false" ht="12.75" hidden="false" customHeight="true" outlineLevel="0" collapsed="false">
      <c r="A565" s="138"/>
      <c r="B565" s="139"/>
      <c r="C565" s="140"/>
      <c r="D565" s="141"/>
      <c r="E565" s="138"/>
      <c r="F565" s="142"/>
      <c r="G565" s="30"/>
      <c r="H565" s="30"/>
      <c r="I565" s="30"/>
      <c r="J565" s="30"/>
      <c r="K565" s="30"/>
      <c r="L565" s="30"/>
      <c r="M565" s="30"/>
      <c r="N565" s="2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customFormat="false" ht="12.75" hidden="false" customHeight="true" outlineLevel="0" collapsed="false">
      <c r="A566" s="138"/>
      <c r="B566" s="139"/>
      <c r="C566" s="140"/>
      <c r="D566" s="141"/>
      <c r="E566" s="138"/>
      <c r="F566" s="142"/>
      <c r="G566" s="30"/>
      <c r="H566" s="30"/>
      <c r="I566" s="30"/>
      <c r="J566" s="30"/>
      <c r="K566" s="30"/>
      <c r="L566" s="30"/>
      <c r="M566" s="30"/>
      <c r="N566" s="2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customFormat="false" ht="12.75" hidden="false" customHeight="true" outlineLevel="0" collapsed="false">
      <c r="A567" s="138"/>
      <c r="B567" s="139"/>
      <c r="C567" s="140"/>
      <c r="D567" s="141"/>
      <c r="E567" s="138"/>
      <c r="F567" s="142"/>
      <c r="G567" s="30"/>
      <c r="H567" s="30"/>
      <c r="I567" s="30"/>
      <c r="J567" s="30"/>
      <c r="K567" s="30"/>
      <c r="L567" s="30"/>
      <c r="M567" s="30"/>
      <c r="N567" s="2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customFormat="false" ht="12.75" hidden="false" customHeight="true" outlineLevel="0" collapsed="false">
      <c r="A568" s="138"/>
      <c r="B568" s="139"/>
      <c r="C568" s="140"/>
      <c r="D568" s="141"/>
      <c r="E568" s="138"/>
      <c r="F568" s="142"/>
      <c r="G568" s="30"/>
      <c r="H568" s="30"/>
      <c r="I568" s="30"/>
      <c r="J568" s="30"/>
      <c r="K568" s="30"/>
      <c r="L568" s="30"/>
      <c r="M568" s="30"/>
      <c r="N568" s="2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customFormat="false" ht="12.75" hidden="false" customHeight="true" outlineLevel="0" collapsed="false">
      <c r="A569" s="138"/>
      <c r="B569" s="139"/>
      <c r="C569" s="140"/>
      <c r="D569" s="141"/>
      <c r="E569" s="138"/>
      <c r="F569" s="142"/>
      <c r="G569" s="30"/>
      <c r="H569" s="30"/>
      <c r="I569" s="30"/>
      <c r="J569" s="30"/>
      <c r="K569" s="30"/>
      <c r="L569" s="30"/>
      <c r="M569" s="30"/>
      <c r="N569" s="2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customFormat="false" ht="12.75" hidden="false" customHeight="true" outlineLevel="0" collapsed="false">
      <c r="A570" s="138"/>
      <c r="B570" s="139"/>
      <c r="C570" s="140"/>
      <c r="D570" s="141"/>
      <c r="E570" s="138"/>
      <c r="F570" s="142"/>
      <c r="G570" s="30"/>
      <c r="H570" s="30"/>
      <c r="I570" s="30"/>
      <c r="J570" s="30"/>
      <c r="K570" s="30"/>
      <c r="L570" s="30"/>
      <c r="M570" s="30"/>
      <c r="N570" s="2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customFormat="false" ht="12.75" hidden="false" customHeight="true" outlineLevel="0" collapsed="false">
      <c r="A571" s="138"/>
      <c r="B571" s="139"/>
      <c r="C571" s="140"/>
      <c r="D571" s="141"/>
      <c r="E571" s="138"/>
      <c r="F571" s="142"/>
      <c r="G571" s="30"/>
      <c r="H571" s="30"/>
      <c r="I571" s="30"/>
      <c r="J571" s="30"/>
      <c r="K571" s="30"/>
      <c r="L571" s="30"/>
      <c r="M571" s="30"/>
      <c r="N571" s="2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customFormat="false" ht="12.75" hidden="false" customHeight="true" outlineLevel="0" collapsed="false">
      <c r="A572" s="138"/>
      <c r="B572" s="139"/>
      <c r="C572" s="140"/>
      <c r="D572" s="141"/>
      <c r="E572" s="138"/>
      <c r="F572" s="142"/>
      <c r="G572" s="30"/>
      <c r="H572" s="30"/>
      <c r="I572" s="30"/>
      <c r="J572" s="30"/>
      <c r="K572" s="30"/>
      <c r="L572" s="30"/>
      <c r="M572" s="30"/>
      <c r="N572" s="2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customFormat="false" ht="12.75" hidden="false" customHeight="true" outlineLevel="0" collapsed="false">
      <c r="A573" s="138"/>
      <c r="B573" s="139"/>
      <c r="C573" s="140"/>
      <c r="D573" s="141"/>
      <c r="E573" s="138"/>
      <c r="F573" s="142"/>
      <c r="G573" s="30"/>
      <c r="H573" s="30"/>
      <c r="I573" s="30"/>
      <c r="J573" s="30"/>
      <c r="K573" s="30"/>
      <c r="L573" s="30"/>
      <c r="M573" s="30"/>
      <c r="N573" s="2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customFormat="false" ht="12.75" hidden="false" customHeight="true" outlineLevel="0" collapsed="false">
      <c r="A574" s="138"/>
      <c r="B574" s="139"/>
      <c r="C574" s="140"/>
      <c r="D574" s="141"/>
      <c r="E574" s="138"/>
      <c r="F574" s="142"/>
      <c r="G574" s="30"/>
      <c r="H574" s="30"/>
      <c r="I574" s="30"/>
      <c r="J574" s="30"/>
      <c r="K574" s="30"/>
      <c r="L574" s="30"/>
      <c r="M574" s="30"/>
      <c r="N574" s="2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customFormat="false" ht="12.75" hidden="false" customHeight="true" outlineLevel="0" collapsed="false">
      <c r="A575" s="138"/>
      <c r="B575" s="139"/>
      <c r="C575" s="140"/>
      <c r="D575" s="141"/>
      <c r="E575" s="138"/>
      <c r="F575" s="142"/>
      <c r="G575" s="30"/>
      <c r="H575" s="30"/>
      <c r="I575" s="30"/>
      <c r="J575" s="30"/>
      <c r="K575" s="30"/>
      <c r="L575" s="30"/>
      <c r="M575" s="30"/>
      <c r="N575" s="2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customFormat="false" ht="12.75" hidden="false" customHeight="true" outlineLevel="0" collapsed="false">
      <c r="A576" s="138"/>
      <c r="B576" s="139"/>
      <c r="C576" s="140"/>
      <c r="D576" s="141"/>
      <c r="E576" s="138"/>
      <c r="F576" s="142"/>
      <c r="G576" s="30"/>
      <c r="H576" s="30"/>
      <c r="I576" s="30"/>
      <c r="J576" s="30"/>
      <c r="K576" s="30"/>
      <c r="L576" s="30"/>
      <c r="M576" s="30"/>
      <c r="N576" s="2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</sheetData>
  <mergeCells count="59">
    <mergeCell ref="A1:M1"/>
    <mergeCell ref="A2:A8"/>
    <mergeCell ref="C2:C8"/>
    <mergeCell ref="D2:G2"/>
    <mergeCell ref="D3:G3"/>
    <mergeCell ref="D4:G4"/>
    <mergeCell ref="D5:G5"/>
    <mergeCell ref="D6:G6"/>
    <mergeCell ref="D7:G7"/>
    <mergeCell ref="E8:G8"/>
    <mergeCell ref="A9:M9"/>
    <mergeCell ref="A10:A11"/>
    <mergeCell ref="B10:B11"/>
    <mergeCell ref="C10:C11"/>
    <mergeCell ref="D10:D11"/>
    <mergeCell ref="E10:E11"/>
    <mergeCell ref="F10:F11"/>
    <mergeCell ref="G10:I10"/>
    <mergeCell ref="J10:L10"/>
    <mergeCell ref="M10:M11"/>
    <mergeCell ref="A12:M12"/>
    <mergeCell ref="B13:D13"/>
    <mergeCell ref="A15:M15"/>
    <mergeCell ref="B16:D16"/>
    <mergeCell ref="A25:M25"/>
    <mergeCell ref="B26:D26"/>
    <mergeCell ref="A31:M31"/>
    <mergeCell ref="B32:D32"/>
    <mergeCell ref="A43:M43"/>
    <mergeCell ref="B44:D44"/>
    <mergeCell ref="A53:M53"/>
    <mergeCell ref="B54:D54"/>
    <mergeCell ref="B67:C67"/>
    <mergeCell ref="A79:M79"/>
    <mergeCell ref="B80:D80"/>
    <mergeCell ref="A86:M86"/>
    <mergeCell ref="B87:D87"/>
    <mergeCell ref="B88:D88"/>
    <mergeCell ref="B108:D108"/>
    <mergeCell ref="B113:D113"/>
    <mergeCell ref="A127:M127"/>
    <mergeCell ref="B128:D128"/>
    <mergeCell ref="B129:D129"/>
    <mergeCell ref="B136:D136"/>
    <mergeCell ref="A153:M153"/>
    <mergeCell ref="B154:D154"/>
    <mergeCell ref="A164:M164"/>
    <mergeCell ref="B165:D165"/>
    <mergeCell ref="A173:M173"/>
    <mergeCell ref="B174:D174"/>
    <mergeCell ref="A183:M183"/>
    <mergeCell ref="B184:D184"/>
    <mergeCell ref="A187:M187"/>
    <mergeCell ref="B188:D188"/>
    <mergeCell ref="A197:M197"/>
    <mergeCell ref="B198:D198"/>
    <mergeCell ref="A218:M218"/>
    <mergeCell ref="B219:D219"/>
    <mergeCell ref="A223:M22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65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11.71"/>
    <col collapsed="false" customWidth="true" hidden="false" outlineLevel="0" max="3" min="3" style="0" width="47.14"/>
    <col collapsed="false" customWidth="true" hidden="false" outlineLevel="0" max="4" min="4" style="0" width="5.43"/>
    <col collapsed="false" customWidth="true" hidden="false" outlineLevel="0" max="5" min="5" style="0" width="10.58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4"/>
      <c r="M1" s="144"/>
      <c r="N1" s="145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</row>
    <row r="2" customFormat="false" ht="15" hidden="false" customHeight="false" outlineLevel="0" collapsed="false">
      <c r="A2" s="144"/>
      <c r="B2" s="138"/>
      <c r="C2" s="144"/>
      <c r="D2" s="144"/>
      <c r="E2" s="144"/>
      <c r="F2" s="138"/>
      <c r="G2" s="138"/>
      <c r="H2" s="144"/>
      <c r="I2" s="144"/>
      <c r="J2" s="144"/>
      <c r="K2" s="144"/>
      <c r="L2" s="144"/>
      <c r="M2" s="144"/>
      <c r="N2" s="145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</row>
    <row r="3" customFormat="false" ht="15" hidden="false" customHeight="true" outlineLevel="0" collapsed="false">
      <c r="A3" s="146"/>
      <c r="B3" s="147"/>
      <c r="C3" s="6" t="s">
        <v>0</v>
      </c>
      <c r="D3" s="6"/>
      <c r="E3" s="6"/>
      <c r="F3" s="6"/>
      <c r="G3" s="6"/>
      <c r="H3" s="148"/>
      <c r="I3" s="3"/>
      <c r="J3" s="3"/>
      <c r="K3" s="3"/>
      <c r="L3" s="3"/>
      <c r="M3" s="3"/>
      <c r="N3" s="145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</row>
    <row r="4" customFormat="false" ht="15" hidden="false" customHeight="true" outlineLevel="0" collapsed="false">
      <c r="A4" s="146"/>
      <c r="B4" s="149"/>
      <c r="C4" s="9" t="s">
        <v>1</v>
      </c>
      <c r="D4" s="9"/>
      <c r="E4" s="9"/>
      <c r="F4" s="9"/>
      <c r="G4" s="9"/>
      <c r="H4" s="150"/>
      <c r="I4" s="3"/>
      <c r="J4" s="3"/>
      <c r="K4" s="3"/>
      <c r="L4" s="151"/>
      <c r="M4" s="152"/>
      <c r="N4" s="145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</row>
    <row r="5" customFormat="false" ht="15" hidden="false" customHeight="true" outlineLevel="0" collapsed="false">
      <c r="A5" s="146"/>
      <c r="B5" s="149"/>
      <c r="C5" s="6" t="s">
        <v>3</v>
      </c>
      <c r="D5" s="6"/>
      <c r="E5" s="6"/>
      <c r="F5" s="6"/>
      <c r="G5" s="6"/>
      <c r="H5" s="148"/>
      <c r="I5" s="3"/>
      <c r="J5" s="3"/>
      <c r="K5" s="3"/>
      <c r="L5" s="153"/>
      <c r="M5" s="153"/>
      <c r="N5" s="145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</row>
    <row r="6" customFormat="false" ht="15" hidden="false" customHeight="true" outlineLevel="0" collapsed="false">
      <c r="A6" s="146"/>
      <c r="B6" s="149"/>
      <c r="C6" s="13" t="s">
        <v>5</v>
      </c>
      <c r="D6" s="13"/>
      <c r="E6" s="13"/>
      <c r="F6" s="13"/>
      <c r="G6" s="13"/>
      <c r="H6" s="154"/>
      <c r="I6" s="72"/>
      <c r="J6" s="72"/>
      <c r="K6" s="72"/>
      <c r="L6" s="155"/>
      <c r="M6" s="156"/>
      <c r="N6" s="145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</row>
    <row r="7" customFormat="false" ht="15" hidden="false" customHeight="true" outlineLevel="0" collapsed="false">
      <c r="A7" s="146"/>
      <c r="B7" s="149"/>
      <c r="C7" s="9" t="s">
        <v>7</v>
      </c>
      <c r="D7" s="9"/>
      <c r="E7" s="9"/>
      <c r="F7" s="9"/>
      <c r="G7" s="9"/>
      <c r="H7" s="157"/>
      <c r="I7" s="72"/>
      <c r="J7" s="72"/>
      <c r="K7" s="72"/>
      <c r="L7" s="155"/>
      <c r="M7" s="158"/>
      <c r="N7" s="145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</row>
    <row r="8" customFormat="false" ht="15" hidden="false" customHeight="true" outlineLevel="0" collapsed="false">
      <c r="A8" s="146"/>
      <c r="B8" s="149"/>
      <c r="C8" s="16" t="s">
        <v>9</v>
      </c>
      <c r="D8" s="16"/>
      <c r="E8" s="16"/>
      <c r="F8" s="16"/>
      <c r="G8" s="16"/>
      <c r="H8" s="157"/>
      <c r="I8" s="72"/>
      <c r="J8" s="3"/>
      <c r="K8" s="3"/>
      <c r="L8" s="3"/>
      <c r="M8" s="3"/>
      <c r="N8" s="72"/>
      <c r="O8" s="72"/>
      <c r="P8" s="72"/>
      <c r="Q8" s="72"/>
      <c r="R8" s="72"/>
      <c r="S8" s="72"/>
      <c r="T8" s="141"/>
      <c r="U8" s="141"/>
      <c r="V8" s="141"/>
      <c r="W8" s="141"/>
      <c r="X8" s="141"/>
      <c r="Y8" s="141"/>
      <c r="Z8" s="141"/>
    </row>
    <row r="9" customFormat="false" ht="15" hidden="false" customHeight="true" outlineLevel="0" collapsed="false">
      <c r="A9" s="146"/>
      <c r="B9" s="159"/>
      <c r="C9" s="19" t="s">
        <v>10</v>
      </c>
      <c r="D9" s="19"/>
      <c r="E9" s="20" t="s">
        <v>11</v>
      </c>
      <c r="F9" s="20"/>
      <c r="G9" s="20"/>
      <c r="H9" s="157"/>
      <c r="I9" s="3"/>
      <c r="J9" s="3"/>
      <c r="K9" s="3"/>
      <c r="L9" s="3"/>
      <c r="M9" s="3"/>
      <c r="N9" s="72"/>
      <c r="O9" s="72"/>
      <c r="P9" s="72"/>
      <c r="Q9" s="72"/>
      <c r="R9" s="72"/>
      <c r="S9" s="72"/>
      <c r="T9" s="141"/>
      <c r="U9" s="141"/>
      <c r="V9" s="141"/>
      <c r="W9" s="141"/>
      <c r="X9" s="141"/>
      <c r="Y9" s="141"/>
      <c r="Z9" s="141"/>
    </row>
    <row r="10" customFormat="false" ht="15" hidden="false" customHeight="false" outlineLevel="0" collapsed="false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45"/>
      <c r="M10" s="145"/>
      <c r="N10" s="72"/>
      <c r="O10" s="72"/>
      <c r="P10" s="72"/>
      <c r="Q10" s="72"/>
      <c r="R10" s="72"/>
      <c r="S10" s="72"/>
      <c r="T10" s="141"/>
      <c r="U10" s="141"/>
      <c r="V10" s="141"/>
      <c r="W10" s="141"/>
      <c r="X10" s="141"/>
      <c r="Y10" s="141"/>
      <c r="Z10" s="141"/>
    </row>
    <row r="11" customFormat="false" ht="15" hidden="false" customHeight="false" outlineLevel="0" collapsed="false">
      <c r="A11" s="161" t="s">
        <v>675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45"/>
      <c r="M11" s="145"/>
      <c r="N11" s="72"/>
      <c r="O11" s="72"/>
      <c r="P11" s="72"/>
      <c r="Q11" s="72"/>
      <c r="R11" s="72"/>
      <c r="S11" s="72"/>
      <c r="T11" s="141"/>
      <c r="U11" s="141"/>
      <c r="V11" s="141"/>
      <c r="W11" s="141"/>
      <c r="X11" s="141"/>
      <c r="Y11" s="141"/>
      <c r="Z11" s="141"/>
    </row>
    <row r="12" customFormat="false" ht="15" hidden="false" customHeight="false" outlineLevel="0" collapsed="false">
      <c r="A12" s="141"/>
      <c r="B12" s="162"/>
      <c r="C12" s="163"/>
      <c r="D12" s="141"/>
      <c r="E12" s="141"/>
      <c r="F12" s="162"/>
      <c r="G12" s="162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</row>
    <row r="13" customFormat="false" ht="12.75" hidden="false" customHeight="true" outlineLevel="0" collapsed="false">
      <c r="A13" s="163"/>
      <c r="B13" s="162"/>
      <c r="C13" s="163"/>
      <c r="D13" s="163"/>
      <c r="E13" s="163"/>
      <c r="F13" s="162"/>
      <c r="G13" s="162"/>
      <c r="H13" s="163"/>
      <c r="I13" s="163"/>
      <c r="J13" s="163"/>
      <c r="K13" s="163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</row>
    <row r="14" customFormat="false" ht="12.75" hidden="false" customHeight="true" outlineLevel="0" collapsed="false">
      <c r="A14" s="164" t="s">
        <v>676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</row>
    <row r="15" customFormat="false" ht="15" hidden="false" customHeight="true" outlineLevel="0" collapsed="false">
      <c r="A15" s="165" t="s">
        <v>677</v>
      </c>
      <c r="B15" s="166" t="s">
        <v>678</v>
      </c>
      <c r="C15" s="166"/>
      <c r="D15" s="166"/>
      <c r="E15" s="166"/>
      <c r="F15" s="166"/>
      <c r="G15" s="166"/>
      <c r="H15" s="167" t="s">
        <v>679</v>
      </c>
      <c r="I15" s="168" t="s">
        <v>16</v>
      </c>
      <c r="J15" s="41"/>
      <c r="K15" s="169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</row>
    <row r="16" customFormat="false" ht="15" hidden="false" customHeight="false" outlineLevel="0" collapsed="false">
      <c r="A16" s="170" t="s">
        <v>680</v>
      </c>
      <c r="B16" s="171" t="n">
        <v>37400</v>
      </c>
      <c r="C16" s="172" t="s">
        <v>617</v>
      </c>
      <c r="D16" s="171" t="s">
        <v>16</v>
      </c>
      <c r="E16" s="173" t="n">
        <v>1</v>
      </c>
      <c r="F16" s="79" t="n">
        <v>36.96</v>
      </c>
      <c r="G16" s="79" t="n">
        <v>0</v>
      </c>
      <c r="H16" s="174" t="n">
        <f aca="false">F16+G16</f>
        <v>36.96</v>
      </c>
      <c r="I16" s="174" t="n">
        <f aca="false">F16*E16</f>
        <v>36.96</v>
      </c>
      <c r="J16" s="174" t="n">
        <f aca="false">G16*E16</f>
        <v>0</v>
      </c>
      <c r="K16" s="174" t="n">
        <f aca="false">I16+J16</f>
        <v>36.96</v>
      </c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</row>
    <row r="17" customFormat="false" ht="15" hidden="false" customHeight="false" outlineLevel="0" collapsed="false">
      <c r="A17" s="170" t="s">
        <v>681</v>
      </c>
      <c r="B17" s="171" t="n">
        <v>88267</v>
      </c>
      <c r="C17" s="172" t="s">
        <v>682</v>
      </c>
      <c r="D17" s="171" t="s">
        <v>30</v>
      </c>
      <c r="E17" s="176" t="n">
        <v>0.3162</v>
      </c>
      <c r="F17" s="79" t="n">
        <v>7.75</v>
      </c>
      <c r="G17" s="79" t="n">
        <v>22.56</v>
      </c>
      <c r="H17" s="174" t="n">
        <f aca="false">F17+G17</f>
        <v>30.31</v>
      </c>
      <c r="I17" s="174" t="n">
        <f aca="false">F17*E17</f>
        <v>2.45055</v>
      </c>
      <c r="J17" s="174" t="n">
        <f aca="false">G17*E17</f>
        <v>7.133472</v>
      </c>
      <c r="K17" s="174" t="n">
        <f aca="false">I17+J17</f>
        <v>9.584022</v>
      </c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</row>
    <row r="18" customFormat="false" ht="15" hidden="false" customHeight="false" outlineLevel="0" collapsed="false">
      <c r="A18" s="170" t="s">
        <v>681</v>
      </c>
      <c r="B18" s="171" t="n">
        <v>88316</v>
      </c>
      <c r="C18" s="172" t="s">
        <v>683</v>
      </c>
      <c r="D18" s="171" t="s">
        <v>30</v>
      </c>
      <c r="E18" s="173" t="n">
        <v>0.0996</v>
      </c>
      <c r="F18" s="79" t="n">
        <v>8.32</v>
      </c>
      <c r="G18" s="79" t="n">
        <v>16.01</v>
      </c>
      <c r="H18" s="174" t="n">
        <f aca="false">F18+G18</f>
        <v>24.33</v>
      </c>
      <c r="I18" s="174" t="n">
        <f aca="false">F18*E18</f>
        <v>0.828672</v>
      </c>
      <c r="J18" s="174" t="n">
        <f aca="false">G18*E18</f>
        <v>1.594596</v>
      </c>
      <c r="K18" s="174" t="n">
        <f aca="false">I18+J18</f>
        <v>2.423268</v>
      </c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</row>
    <row r="19" customFormat="false" ht="12.75" hidden="false" customHeight="true" outlineLevel="0" collapsed="false">
      <c r="A19" s="163"/>
      <c r="B19" s="163"/>
      <c r="C19" s="163"/>
      <c r="D19" s="163"/>
      <c r="E19" s="163"/>
      <c r="F19" s="162"/>
      <c r="G19" s="162"/>
      <c r="H19" s="163"/>
      <c r="I19" s="177" t="n">
        <f aca="false">ROUND(SUM(I16:I18),2)</f>
        <v>40.24</v>
      </c>
      <c r="J19" s="177" t="n">
        <f aca="false">ROUND(SUM(J16:J18),2)</f>
        <v>8.73</v>
      </c>
      <c r="K19" s="177" t="n">
        <f aca="false">ROUND(SUM(K16:K18),2)</f>
        <v>48.97</v>
      </c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</row>
    <row r="20" customFormat="false" ht="12.75" hidden="false" customHeight="true" outlineLevel="0" collapsed="false">
      <c r="A20" s="163"/>
      <c r="B20" s="163"/>
      <c r="C20" s="163"/>
      <c r="D20" s="163"/>
      <c r="E20" s="163"/>
      <c r="F20" s="162"/>
      <c r="G20" s="162"/>
      <c r="H20" s="163"/>
      <c r="I20" s="163"/>
      <c r="J20" s="163"/>
      <c r="K20" s="163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</row>
    <row r="21" customFormat="false" ht="12.75" hidden="false" customHeight="true" outlineLevel="0" collapsed="false">
      <c r="A21" s="178" t="s">
        <v>684</v>
      </c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</row>
    <row r="22" customFormat="false" ht="12.75" hidden="false" customHeight="true" outlineLevel="0" collapsed="false">
      <c r="A22" s="179" t="s">
        <v>677</v>
      </c>
      <c r="B22" s="180" t="s">
        <v>685</v>
      </c>
      <c r="C22" s="180"/>
      <c r="D22" s="180"/>
      <c r="E22" s="180"/>
      <c r="F22" s="180"/>
      <c r="G22" s="180"/>
      <c r="H22" s="181" t="s">
        <v>679</v>
      </c>
      <c r="I22" s="182" t="s">
        <v>16</v>
      </c>
      <c r="J22" s="183"/>
      <c r="K22" s="183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</row>
    <row r="23" customFormat="false" ht="12.75" hidden="false" customHeight="true" outlineLevel="0" collapsed="false">
      <c r="A23" s="184" t="s">
        <v>680</v>
      </c>
      <c r="B23" s="185" t="n">
        <v>37401</v>
      </c>
      <c r="C23" s="186" t="s">
        <v>621</v>
      </c>
      <c r="D23" s="185" t="s">
        <v>16</v>
      </c>
      <c r="E23" s="187" t="n">
        <v>1</v>
      </c>
      <c r="F23" s="188" t="n">
        <v>36.96</v>
      </c>
      <c r="G23" s="188" t="n">
        <v>0</v>
      </c>
      <c r="H23" s="189" t="n">
        <f aca="false">F23+G23</f>
        <v>36.96</v>
      </c>
      <c r="I23" s="189" t="n">
        <f aca="false">F23*E23</f>
        <v>36.96</v>
      </c>
      <c r="J23" s="189" t="n">
        <f aca="false">G23*E23</f>
        <v>0</v>
      </c>
      <c r="K23" s="189" t="n">
        <f aca="false">I23+J23</f>
        <v>36.96</v>
      </c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</row>
    <row r="24" customFormat="false" ht="12.75" hidden="false" customHeight="true" outlineLevel="0" collapsed="false">
      <c r="A24" s="184" t="s">
        <v>681</v>
      </c>
      <c r="B24" s="185" t="n">
        <v>88267</v>
      </c>
      <c r="C24" s="186" t="s">
        <v>682</v>
      </c>
      <c r="D24" s="185" t="s">
        <v>30</v>
      </c>
      <c r="E24" s="190" t="n">
        <v>0.3162</v>
      </c>
      <c r="F24" s="79" t="n">
        <v>7.75</v>
      </c>
      <c r="G24" s="79" t="n">
        <v>22.56</v>
      </c>
      <c r="H24" s="189" t="n">
        <f aca="false">F24+G24</f>
        <v>30.31</v>
      </c>
      <c r="I24" s="189" t="n">
        <f aca="false">F24*E24</f>
        <v>2.45055</v>
      </c>
      <c r="J24" s="189" t="n">
        <f aca="false">G24*E24</f>
        <v>7.133472</v>
      </c>
      <c r="K24" s="189" t="n">
        <f aca="false">I24+J24</f>
        <v>9.584022</v>
      </c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</row>
    <row r="25" customFormat="false" ht="12.75" hidden="false" customHeight="true" outlineLevel="0" collapsed="false">
      <c r="A25" s="184" t="s">
        <v>681</v>
      </c>
      <c r="B25" s="185" t="n">
        <v>88316</v>
      </c>
      <c r="C25" s="186" t="s">
        <v>683</v>
      </c>
      <c r="D25" s="185" t="s">
        <v>30</v>
      </c>
      <c r="E25" s="187" t="n">
        <v>0.0996</v>
      </c>
      <c r="F25" s="79" t="n">
        <v>8.32</v>
      </c>
      <c r="G25" s="79" t="n">
        <v>16.01</v>
      </c>
      <c r="H25" s="189" t="n">
        <f aca="false">F25+G25</f>
        <v>24.33</v>
      </c>
      <c r="I25" s="189" t="n">
        <f aca="false">F25*E25</f>
        <v>0.828672</v>
      </c>
      <c r="J25" s="189" t="n">
        <f aca="false">G25*E25</f>
        <v>1.594596</v>
      </c>
      <c r="K25" s="189" t="n">
        <f aca="false">I25+J25</f>
        <v>2.423268</v>
      </c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</row>
    <row r="26" customFormat="false" ht="12.75" hidden="false" customHeight="true" outlineLevel="0" collapsed="false">
      <c r="A26" s="72"/>
      <c r="B26" s="72"/>
      <c r="C26" s="72"/>
      <c r="D26" s="72"/>
      <c r="E26" s="72"/>
      <c r="F26" s="72"/>
      <c r="G26" s="72"/>
      <c r="H26" s="72"/>
      <c r="I26" s="191" t="n">
        <f aca="false">ROUND(SUM(I23:I25),2)</f>
        <v>40.24</v>
      </c>
      <c r="J26" s="191" t="n">
        <f aca="false">ROUND(SUM(J23:J25),2)</f>
        <v>8.73</v>
      </c>
      <c r="K26" s="191" t="n">
        <f aca="false">ROUND(SUM(K23:K25),2)</f>
        <v>48.97</v>
      </c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</row>
    <row r="27" customFormat="false" ht="12.75" hidden="false" customHeight="true" outlineLevel="0" collapsed="false">
      <c r="A27" s="141"/>
      <c r="B27" s="162"/>
      <c r="C27" s="163"/>
      <c r="D27" s="141"/>
      <c r="E27" s="141"/>
      <c r="F27" s="162"/>
      <c r="G27" s="162"/>
      <c r="H27" s="141"/>
      <c r="I27" s="192"/>
      <c r="J27" s="192"/>
      <c r="K27" s="192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</row>
    <row r="28" customFormat="false" ht="15" hidden="false" customHeight="true" outlineLevel="0" collapsed="false">
      <c r="A28" s="193" t="s">
        <v>686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</row>
    <row r="29" customFormat="false" ht="15" hidden="false" customHeight="false" outlineLevel="0" collapsed="false">
      <c r="A29" s="179" t="s">
        <v>677</v>
      </c>
      <c r="B29" s="194" t="s">
        <v>687</v>
      </c>
      <c r="C29" s="194"/>
      <c r="D29" s="194"/>
      <c r="E29" s="194"/>
      <c r="F29" s="194"/>
      <c r="G29" s="195"/>
      <c r="H29" s="181" t="s">
        <v>679</v>
      </c>
      <c r="I29" s="182" t="s">
        <v>16</v>
      </c>
      <c r="J29" s="183"/>
      <c r="K29" s="183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</row>
    <row r="30" customFormat="false" ht="15" hidden="false" customHeight="false" outlineLevel="0" collapsed="false">
      <c r="A30" s="196"/>
      <c r="B30" s="182" t="s">
        <v>688</v>
      </c>
      <c r="C30" s="183"/>
      <c r="D30" s="182" t="s">
        <v>16</v>
      </c>
      <c r="E30" s="197" t="s">
        <v>17</v>
      </c>
      <c r="F30" s="68" t="s">
        <v>689</v>
      </c>
      <c r="G30" s="63" t="s">
        <v>690</v>
      </c>
      <c r="H30" s="198" t="s">
        <v>691</v>
      </c>
      <c r="I30" s="198" t="s">
        <v>692</v>
      </c>
      <c r="J30" s="198" t="s">
        <v>693</v>
      </c>
      <c r="K30" s="198" t="s">
        <v>694</v>
      </c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</row>
    <row r="31" customFormat="false" ht="15" hidden="false" customHeight="false" outlineLevel="0" collapsed="false">
      <c r="A31" s="199" t="s">
        <v>680</v>
      </c>
      <c r="B31" s="200" t="n">
        <v>39485</v>
      </c>
      <c r="C31" s="180" t="s">
        <v>695</v>
      </c>
      <c r="D31" s="200" t="s">
        <v>16</v>
      </c>
      <c r="E31" s="190" t="n">
        <v>1</v>
      </c>
      <c r="F31" s="188" t="n">
        <v>632.13</v>
      </c>
      <c r="G31" s="201" t="n">
        <v>0</v>
      </c>
      <c r="H31" s="189" t="n">
        <f aca="false">F31+G31</f>
        <v>632.13</v>
      </c>
      <c r="I31" s="189" t="n">
        <f aca="false">F31*E31</f>
        <v>632.13</v>
      </c>
      <c r="J31" s="189" t="n">
        <f aca="false">G31*E31</f>
        <v>0</v>
      </c>
      <c r="K31" s="189" t="n">
        <f aca="false">I31+J31</f>
        <v>632.13</v>
      </c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</row>
    <row r="32" customFormat="false" ht="15" hidden="false" customHeight="false" outlineLevel="0" collapsed="false">
      <c r="A32" s="199" t="s">
        <v>681</v>
      </c>
      <c r="B32" s="200" t="n">
        <v>88261</v>
      </c>
      <c r="C32" s="180" t="s">
        <v>696</v>
      </c>
      <c r="D32" s="200" t="s">
        <v>30</v>
      </c>
      <c r="E32" s="190" t="n">
        <v>0.327</v>
      </c>
      <c r="F32" s="188" t="n">
        <v>8.3</v>
      </c>
      <c r="G32" s="201" t="n">
        <v>21.17</v>
      </c>
      <c r="H32" s="189" t="n">
        <f aca="false">F32+G32</f>
        <v>29.47</v>
      </c>
      <c r="I32" s="189" t="n">
        <f aca="false">F32*E32</f>
        <v>2.7141</v>
      </c>
      <c r="J32" s="189" t="n">
        <f aca="false">G32*E32</f>
        <v>6.92259</v>
      </c>
      <c r="K32" s="189" t="n">
        <f aca="false">I32+J32</f>
        <v>9.63669</v>
      </c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</row>
    <row r="33" customFormat="false" ht="15" hidden="false" customHeight="false" outlineLevel="0" collapsed="false">
      <c r="A33" s="199" t="s">
        <v>681</v>
      </c>
      <c r="B33" s="200" t="n">
        <v>88309</v>
      </c>
      <c r="C33" s="180" t="s">
        <v>697</v>
      </c>
      <c r="D33" s="200" t="s">
        <v>30</v>
      </c>
      <c r="E33" s="190" t="n">
        <v>2.024</v>
      </c>
      <c r="F33" s="188" t="n">
        <v>8.44</v>
      </c>
      <c r="G33" s="201" t="n">
        <v>22.64</v>
      </c>
      <c r="H33" s="189" t="n">
        <f aca="false">F33+G33</f>
        <v>31.08</v>
      </c>
      <c r="I33" s="189" t="n">
        <f aca="false">F33*E33</f>
        <v>17.08256</v>
      </c>
      <c r="J33" s="189" t="n">
        <f aca="false">G33*E33</f>
        <v>45.82336</v>
      </c>
      <c r="K33" s="189" t="n">
        <f aca="false">I33+J33</f>
        <v>62.90592</v>
      </c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</row>
    <row r="34" customFormat="false" ht="15" hidden="false" customHeight="false" outlineLevel="0" collapsed="false">
      <c r="A34" s="199" t="s">
        <v>681</v>
      </c>
      <c r="B34" s="200" t="n">
        <v>88316</v>
      </c>
      <c r="C34" s="180" t="s">
        <v>683</v>
      </c>
      <c r="D34" s="200" t="s">
        <v>30</v>
      </c>
      <c r="E34" s="190" t="n">
        <v>1.5</v>
      </c>
      <c r="F34" s="188" t="n">
        <v>8.32</v>
      </c>
      <c r="G34" s="201" t="n">
        <v>16.01</v>
      </c>
      <c r="H34" s="189" t="n">
        <f aca="false">F34+G34</f>
        <v>24.33</v>
      </c>
      <c r="I34" s="189" t="n">
        <f aca="false">F34*E34</f>
        <v>12.48</v>
      </c>
      <c r="J34" s="189" t="n">
        <f aca="false">G34*E34</f>
        <v>24.015</v>
      </c>
      <c r="K34" s="189" t="n">
        <f aca="false">I34+J34</f>
        <v>36.495</v>
      </c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</row>
    <row r="35" customFormat="false" ht="15" hidden="false" customHeight="false" outlineLevel="0" collapsed="false">
      <c r="A35" s="199" t="s">
        <v>681</v>
      </c>
      <c r="B35" s="200" t="n">
        <v>88629</v>
      </c>
      <c r="C35" s="180" t="s">
        <v>698</v>
      </c>
      <c r="D35" s="200" t="s">
        <v>51</v>
      </c>
      <c r="E35" s="190" t="n">
        <v>0.0229</v>
      </c>
      <c r="F35" s="188" t="n">
        <v>518.46</v>
      </c>
      <c r="G35" s="201" t="n">
        <v>137.19</v>
      </c>
      <c r="H35" s="189" t="n">
        <f aca="false">F35+G35</f>
        <v>655.65</v>
      </c>
      <c r="I35" s="189" t="n">
        <f aca="false">F35*E35</f>
        <v>11.872734</v>
      </c>
      <c r="J35" s="189" t="n">
        <f aca="false">G35*E35</f>
        <v>3.141651</v>
      </c>
      <c r="K35" s="189" t="n">
        <f aca="false">I35+J35</f>
        <v>15.014385</v>
      </c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</row>
    <row r="36" customFormat="false" ht="15" hidden="false" customHeight="false" outlineLevel="0" collapsed="false">
      <c r="A36" s="199" t="s">
        <v>680</v>
      </c>
      <c r="B36" s="200" t="n">
        <v>12759</v>
      </c>
      <c r="C36" s="180" t="s">
        <v>699</v>
      </c>
      <c r="D36" s="200" t="s">
        <v>37</v>
      </c>
      <c r="E36" s="190" t="n">
        <f aca="false">0.4*0.9</f>
        <v>0.36</v>
      </c>
      <c r="F36" s="188" t="n">
        <v>1038.93</v>
      </c>
      <c r="G36" s="201" t="n">
        <v>0</v>
      </c>
      <c r="H36" s="189" t="n">
        <f aca="false">F36+G36</f>
        <v>1038.93</v>
      </c>
      <c r="I36" s="189" t="n">
        <f aca="false">F36*E36</f>
        <v>374.0148</v>
      </c>
      <c r="J36" s="189" t="n">
        <f aca="false">G36*E36</f>
        <v>0</v>
      </c>
      <c r="K36" s="189" t="n">
        <f aca="false">I36+J36</f>
        <v>374.0148</v>
      </c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</row>
    <row r="37" customFormat="false" ht="15" hidden="false" customHeight="false" outlineLevel="0" collapsed="false">
      <c r="A37" s="199" t="s">
        <v>680</v>
      </c>
      <c r="B37" s="200" t="n">
        <v>1339</v>
      </c>
      <c r="C37" s="180" t="s">
        <v>700</v>
      </c>
      <c r="D37" s="200" t="s">
        <v>102</v>
      </c>
      <c r="E37" s="190" t="n">
        <v>0.01</v>
      </c>
      <c r="F37" s="188" t="n">
        <v>76.13</v>
      </c>
      <c r="G37" s="201" t="n">
        <v>0</v>
      </c>
      <c r="H37" s="189" t="n">
        <f aca="false">F37+G37</f>
        <v>76.13</v>
      </c>
      <c r="I37" s="189" t="n">
        <f aca="false">F37*E37</f>
        <v>0.7613</v>
      </c>
      <c r="J37" s="189" t="n">
        <f aca="false">G37*E37</f>
        <v>0</v>
      </c>
      <c r="K37" s="189" t="n">
        <f aca="false">I37+J37</f>
        <v>0.7613</v>
      </c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</row>
    <row r="38" customFormat="false" ht="15" hidden="false" customHeight="false" outlineLevel="0" collapsed="false">
      <c r="A38" s="196"/>
      <c r="B38" s="183"/>
      <c r="C38" s="183"/>
      <c r="D38" s="183"/>
      <c r="E38" s="202"/>
      <c r="F38" s="203"/>
      <c r="G38" s="204"/>
      <c r="H38" s="205"/>
      <c r="I38" s="206" t="n">
        <f aca="false">SUM(I31:I37)</f>
        <v>1051.055494</v>
      </c>
      <c r="J38" s="206" t="n">
        <f aca="false">SUM(J31:J37)</f>
        <v>79.902601</v>
      </c>
      <c r="K38" s="206" t="n">
        <f aca="false">SUM(K31:K37)</f>
        <v>1130.958095</v>
      </c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1"/>
    </row>
    <row r="39" customFormat="false" ht="15" hidden="false" customHeight="false" outlineLevel="0" collapsed="false">
      <c r="A39" s="141"/>
      <c r="B39" s="162"/>
      <c r="C39" s="163"/>
      <c r="D39" s="141"/>
      <c r="E39" s="141"/>
      <c r="F39" s="162"/>
      <c r="G39" s="162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</row>
    <row r="40" customFormat="false" ht="15" hidden="false" customHeight="true" outlineLevel="0" collapsed="false">
      <c r="A40" s="193" t="s">
        <v>701</v>
      </c>
      <c r="B40" s="193"/>
      <c r="C40" s="193"/>
      <c r="D40" s="193"/>
      <c r="E40" s="193"/>
      <c r="F40" s="193"/>
      <c r="G40" s="193"/>
      <c r="H40" s="193"/>
      <c r="I40" s="193"/>
      <c r="J40" s="193"/>
      <c r="K40" s="193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</row>
    <row r="41" customFormat="false" ht="15" hidden="false" customHeight="false" outlineLevel="0" collapsed="false">
      <c r="A41" s="179" t="s">
        <v>677</v>
      </c>
      <c r="B41" s="194" t="s">
        <v>687</v>
      </c>
      <c r="C41" s="194"/>
      <c r="D41" s="194"/>
      <c r="E41" s="194"/>
      <c r="F41" s="194"/>
      <c r="G41" s="195"/>
      <c r="H41" s="181" t="s">
        <v>679</v>
      </c>
      <c r="I41" s="182" t="s">
        <v>37</v>
      </c>
      <c r="J41" s="183"/>
      <c r="K41" s="183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</row>
    <row r="42" customFormat="false" ht="15" hidden="false" customHeight="false" outlineLevel="0" collapsed="false">
      <c r="A42" s="196"/>
      <c r="B42" s="182" t="s">
        <v>688</v>
      </c>
      <c r="C42" s="183"/>
      <c r="D42" s="182" t="s">
        <v>16</v>
      </c>
      <c r="E42" s="197" t="s">
        <v>17</v>
      </c>
      <c r="F42" s="68" t="s">
        <v>689</v>
      </c>
      <c r="G42" s="63" t="s">
        <v>690</v>
      </c>
      <c r="H42" s="198" t="s">
        <v>691</v>
      </c>
      <c r="I42" s="198" t="s">
        <v>692</v>
      </c>
      <c r="J42" s="198" t="s">
        <v>693</v>
      </c>
      <c r="K42" s="198" t="s">
        <v>694</v>
      </c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</row>
    <row r="43" customFormat="false" ht="15" hidden="false" customHeight="false" outlineLevel="0" collapsed="false">
      <c r="A43" s="199" t="s">
        <v>680</v>
      </c>
      <c r="B43" s="200" t="n">
        <v>34353</v>
      </c>
      <c r="C43" s="180" t="s">
        <v>702</v>
      </c>
      <c r="D43" s="200" t="s">
        <v>102</v>
      </c>
      <c r="E43" s="190" t="n">
        <f aca="false">8.62*1.6</f>
        <v>13.792</v>
      </c>
      <c r="F43" s="188" t="n">
        <v>1.39</v>
      </c>
      <c r="G43" s="201" t="n">
        <v>0</v>
      </c>
      <c r="H43" s="189" t="n">
        <f aca="false">F43+G43</f>
        <v>1.39</v>
      </c>
      <c r="I43" s="189" t="n">
        <f aca="false">F43*E43</f>
        <v>19.17088</v>
      </c>
      <c r="J43" s="189" t="n">
        <f aca="false">G43*E43</f>
        <v>0</v>
      </c>
      <c r="K43" s="189" t="n">
        <f aca="false">I43+J43</f>
        <v>19.17088</v>
      </c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</row>
    <row r="44" customFormat="false" ht="15" hidden="false" customHeight="false" outlineLevel="0" collapsed="false">
      <c r="A44" s="199" t="s">
        <v>680</v>
      </c>
      <c r="B44" s="200" t="n">
        <v>34357</v>
      </c>
      <c r="C44" s="180" t="s">
        <v>703</v>
      </c>
      <c r="D44" s="200" t="s">
        <v>102</v>
      </c>
      <c r="E44" s="190" t="n">
        <f aca="false">0.24*1.6</f>
        <v>0.384</v>
      </c>
      <c r="F44" s="188" t="n">
        <v>4.4</v>
      </c>
      <c r="G44" s="201" t="n">
        <v>0</v>
      </c>
      <c r="H44" s="189" t="n">
        <f aca="false">F44+G44</f>
        <v>4.4</v>
      </c>
      <c r="I44" s="189" t="n">
        <f aca="false">F44*E44</f>
        <v>1.6896</v>
      </c>
      <c r="J44" s="189" t="n">
        <f aca="false">G44*E44</f>
        <v>0</v>
      </c>
      <c r="K44" s="189" t="n">
        <f aca="false">I44+J44</f>
        <v>1.6896</v>
      </c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</row>
    <row r="45" customFormat="false" ht="15" hidden="false" customHeight="false" outlineLevel="0" collapsed="false">
      <c r="A45" s="199" t="s">
        <v>680</v>
      </c>
      <c r="B45" s="200" t="n">
        <v>38135</v>
      </c>
      <c r="C45" s="180" t="s">
        <v>704</v>
      </c>
      <c r="D45" s="200" t="s">
        <v>37</v>
      </c>
      <c r="E45" s="190" t="n">
        <v>1.05</v>
      </c>
      <c r="F45" s="188" t="n">
        <v>63.75</v>
      </c>
      <c r="G45" s="201" t="n">
        <v>0</v>
      </c>
      <c r="H45" s="189" t="n">
        <f aca="false">F45+G45</f>
        <v>63.75</v>
      </c>
      <c r="I45" s="189" t="n">
        <f aca="false">F45*E45</f>
        <v>66.9375</v>
      </c>
      <c r="J45" s="189" t="n">
        <f aca="false">G45*E45</f>
        <v>0</v>
      </c>
      <c r="K45" s="189" t="n">
        <f aca="false">I45+J45</f>
        <v>66.9375</v>
      </c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</row>
    <row r="46" customFormat="false" ht="15" hidden="false" customHeight="false" outlineLevel="0" collapsed="false">
      <c r="A46" s="199" t="s">
        <v>681</v>
      </c>
      <c r="B46" s="200" t="n">
        <v>88309</v>
      </c>
      <c r="C46" s="180" t="s">
        <v>697</v>
      </c>
      <c r="D46" s="200" t="s">
        <v>30</v>
      </c>
      <c r="E46" s="190" t="n">
        <v>0.639</v>
      </c>
      <c r="F46" s="188" t="n">
        <v>8.44</v>
      </c>
      <c r="G46" s="201" t="n">
        <v>22.64</v>
      </c>
      <c r="H46" s="189" t="n">
        <f aca="false">F46+G46</f>
        <v>31.08</v>
      </c>
      <c r="I46" s="189" t="n">
        <f aca="false">F46*E46</f>
        <v>5.39316</v>
      </c>
      <c r="J46" s="189" t="n">
        <f aca="false">G46*E46</f>
        <v>14.46696</v>
      </c>
      <c r="K46" s="189" t="n">
        <f aca="false">I46+J46</f>
        <v>19.86012</v>
      </c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</row>
    <row r="47" customFormat="false" ht="15" hidden="false" customHeight="false" outlineLevel="0" collapsed="false">
      <c r="A47" s="199" t="s">
        <v>681</v>
      </c>
      <c r="B47" s="200" t="n">
        <v>88316</v>
      </c>
      <c r="C47" s="180" t="s">
        <v>683</v>
      </c>
      <c r="D47" s="200" t="s">
        <v>30</v>
      </c>
      <c r="E47" s="190" t="n">
        <v>1.279</v>
      </c>
      <c r="F47" s="188" t="n">
        <v>8.32</v>
      </c>
      <c r="G47" s="201" t="n">
        <v>16.01</v>
      </c>
      <c r="H47" s="189" t="n">
        <f aca="false">F47+G47</f>
        <v>24.33</v>
      </c>
      <c r="I47" s="189" t="n">
        <f aca="false">F47*E47</f>
        <v>10.64128</v>
      </c>
      <c r="J47" s="189" t="n">
        <f aca="false">G47*E47</f>
        <v>20.47679</v>
      </c>
      <c r="K47" s="189" t="n">
        <f aca="false">I47+J47</f>
        <v>31.11807</v>
      </c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</row>
    <row r="48" customFormat="false" ht="15" hidden="false" customHeight="false" outlineLevel="0" collapsed="false">
      <c r="A48" s="196"/>
      <c r="B48" s="183"/>
      <c r="C48" s="183"/>
      <c r="D48" s="183"/>
      <c r="E48" s="202"/>
      <c r="F48" s="203"/>
      <c r="G48" s="204"/>
      <c r="H48" s="205"/>
      <c r="I48" s="206" t="n">
        <f aca="false">SUM(I43:I47)</f>
        <v>103.83242</v>
      </c>
      <c r="J48" s="206" t="n">
        <f aca="false">SUM(J43:J47)</f>
        <v>34.94375</v>
      </c>
      <c r="K48" s="206" t="n">
        <f aca="false">SUM(K43:K47)</f>
        <v>138.77617</v>
      </c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</row>
    <row r="49" customFormat="false" ht="15" hidden="false" customHeight="false" outlineLevel="0" collapsed="false">
      <c r="A49" s="207"/>
      <c r="B49" s="207"/>
      <c r="C49" s="207"/>
      <c r="D49" s="207"/>
      <c r="E49" s="208"/>
      <c r="F49" s="209"/>
      <c r="G49" s="210"/>
      <c r="H49" s="211"/>
      <c r="I49" s="212"/>
      <c r="J49" s="212"/>
      <c r="K49" s="212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</row>
    <row r="50" customFormat="false" ht="15" hidden="false" customHeight="true" outlineLevel="0" collapsed="false">
      <c r="A50" s="178" t="s">
        <v>705</v>
      </c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</row>
    <row r="51" customFormat="false" ht="15" hidden="false" customHeight="true" outlineLevel="0" collapsed="false">
      <c r="A51" s="213" t="s">
        <v>706</v>
      </c>
      <c r="B51" s="186" t="s">
        <v>707</v>
      </c>
      <c r="C51" s="186"/>
      <c r="D51" s="186"/>
      <c r="E51" s="186"/>
      <c r="F51" s="186"/>
      <c r="G51" s="186"/>
      <c r="H51" s="214" t="s">
        <v>679</v>
      </c>
      <c r="I51" s="215" t="s">
        <v>42</v>
      </c>
      <c r="J51" s="216"/>
      <c r="K51" s="216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customFormat="false" ht="15" hidden="false" customHeight="false" outlineLevel="0" collapsed="false">
      <c r="A52" s="216"/>
      <c r="B52" s="217" t="s">
        <v>688</v>
      </c>
      <c r="C52" s="216"/>
      <c r="D52" s="214" t="s">
        <v>16</v>
      </c>
      <c r="E52" s="214" t="s">
        <v>17</v>
      </c>
      <c r="F52" s="214" t="s">
        <v>689</v>
      </c>
      <c r="G52" s="214" t="s">
        <v>690</v>
      </c>
      <c r="H52" s="214" t="s">
        <v>691</v>
      </c>
      <c r="I52" s="214" t="s">
        <v>692</v>
      </c>
      <c r="J52" s="214" t="s">
        <v>693</v>
      </c>
      <c r="K52" s="214" t="s">
        <v>694</v>
      </c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</row>
    <row r="53" customFormat="false" ht="15" hidden="false" customHeight="false" outlineLevel="0" collapsed="false">
      <c r="A53" s="186" t="s">
        <v>680</v>
      </c>
      <c r="B53" s="185" t="n">
        <v>40598</v>
      </c>
      <c r="C53" s="186" t="s">
        <v>708</v>
      </c>
      <c r="D53" s="185" t="s">
        <v>102</v>
      </c>
      <c r="E53" s="218" t="n">
        <v>5.07</v>
      </c>
      <c r="F53" s="219" t="n">
        <v>8.45</v>
      </c>
      <c r="G53" s="124" t="n">
        <v>0</v>
      </c>
      <c r="H53" s="220" t="n">
        <f aca="false">F53+G53</f>
        <v>8.45</v>
      </c>
      <c r="I53" s="220" t="n">
        <f aca="false">F53*E53</f>
        <v>42.8415</v>
      </c>
      <c r="J53" s="220" t="n">
        <f aca="false">G53*E53</f>
        <v>0</v>
      </c>
      <c r="K53" s="220" t="n">
        <f aca="false">I53+J53</f>
        <v>42.8415</v>
      </c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</row>
    <row r="54" customFormat="false" ht="15" hidden="false" customHeight="false" outlineLevel="0" collapsed="false">
      <c r="A54" s="184" t="s">
        <v>681</v>
      </c>
      <c r="B54" s="185" t="n">
        <v>88278</v>
      </c>
      <c r="C54" s="186" t="s">
        <v>709</v>
      </c>
      <c r="D54" s="185" t="s">
        <v>16</v>
      </c>
      <c r="E54" s="218" t="n">
        <v>1.18</v>
      </c>
      <c r="F54" s="219" t="n">
        <v>7.25</v>
      </c>
      <c r="G54" s="124" t="n">
        <v>19.76</v>
      </c>
      <c r="H54" s="220" t="n">
        <f aca="false">F54+G54</f>
        <v>27.01</v>
      </c>
      <c r="I54" s="220" t="n">
        <f aca="false">F54*E54</f>
        <v>8.555</v>
      </c>
      <c r="J54" s="220" t="n">
        <f aca="false">G54*E54</f>
        <v>23.3168</v>
      </c>
      <c r="K54" s="220" t="n">
        <f aca="false">I54+J54</f>
        <v>31.8718</v>
      </c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</row>
    <row r="55" customFormat="false" ht="15" hidden="false" customHeight="false" outlineLevel="0" collapsed="false">
      <c r="A55" s="184" t="s">
        <v>681</v>
      </c>
      <c r="B55" s="185" t="n">
        <v>88316</v>
      </c>
      <c r="C55" s="186" t="s">
        <v>683</v>
      </c>
      <c r="D55" s="185" t="s">
        <v>16</v>
      </c>
      <c r="E55" s="218" t="n">
        <v>0.492</v>
      </c>
      <c r="F55" s="219" t="n">
        <v>8.32</v>
      </c>
      <c r="G55" s="124" t="n">
        <v>16.01</v>
      </c>
      <c r="H55" s="220" t="n">
        <f aca="false">F55+G55</f>
        <v>24.33</v>
      </c>
      <c r="I55" s="220" t="n">
        <f aca="false">F55*E55</f>
        <v>4.09344</v>
      </c>
      <c r="J55" s="220" t="n">
        <f aca="false">G55*E55</f>
        <v>7.87692</v>
      </c>
      <c r="K55" s="220" t="n">
        <f aca="false">I55+J55</f>
        <v>11.97036</v>
      </c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</row>
    <row r="56" customFormat="false" ht="15" hidden="false" customHeight="false" outlineLevel="0" collapsed="false">
      <c r="A56" s="186" t="s">
        <v>680</v>
      </c>
      <c r="B56" s="185" t="n">
        <v>40549</v>
      </c>
      <c r="C56" s="186" t="s">
        <v>710</v>
      </c>
      <c r="D56" s="185" t="s">
        <v>711</v>
      </c>
      <c r="E56" s="218" t="n">
        <v>0.0016</v>
      </c>
      <c r="F56" s="219" t="n">
        <v>159.36</v>
      </c>
      <c r="G56" s="124" t="n">
        <v>0</v>
      </c>
      <c r="H56" s="220" t="n">
        <f aca="false">F56+G56</f>
        <v>159.36</v>
      </c>
      <c r="I56" s="220" t="n">
        <f aca="false">F56*E56</f>
        <v>0.254976</v>
      </c>
      <c r="J56" s="220" t="n">
        <f aca="false">G56*E56</f>
        <v>0</v>
      </c>
      <c r="K56" s="220" t="n">
        <f aca="false">I56+J56</f>
        <v>0.254976</v>
      </c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</row>
    <row r="57" customFormat="false" ht="15" hidden="false" customHeight="false" outlineLevel="0" collapsed="false">
      <c r="A57" s="184" t="s">
        <v>680</v>
      </c>
      <c r="B57" s="185" t="n">
        <v>7243</v>
      </c>
      <c r="C57" s="186" t="s">
        <v>712</v>
      </c>
      <c r="D57" s="185" t="s">
        <v>37</v>
      </c>
      <c r="E57" s="218" t="n">
        <v>0.5</v>
      </c>
      <c r="F57" s="219" t="n">
        <v>44.41</v>
      </c>
      <c r="G57" s="124" t="n">
        <v>0</v>
      </c>
      <c r="H57" s="220" t="n">
        <f aca="false">F57+G57</f>
        <v>44.41</v>
      </c>
      <c r="I57" s="220" t="n">
        <f aca="false">F57*E57</f>
        <v>22.205</v>
      </c>
      <c r="J57" s="220" t="n">
        <f aca="false">G57*E57</f>
        <v>0</v>
      </c>
      <c r="K57" s="220" t="n">
        <f aca="false">I57+J57</f>
        <v>22.205</v>
      </c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</row>
    <row r="58" customFormat="false" ht="15" hidden="false" customHeight="true" outlineLevel="0" collapsed="false">
      <c r="A58" s="221" t="s">
        <v>23</v>
      </c>
      <c r="B58" s="221"/>
      <c r="C58" s="221"/>
      <c r="D58" s="221"/>
      <c r="E58" s="221"/>
      <c r="F58" s="221"/>
      <c r="G58" s="221"/>
      <c r="H58" s="221"/>
      <c r="I58" s="222" t="n">
        <f aca="false">SUM(I53:I57)</f>
        <v>77.949916</v>
      </c>
      <c r="J58" s="222" t="n">
        <f aca="false">SUM(J53:J57)</f>
        <v>31.19372</v>
      </c>
      <c r="K58" s="222" t="n">
        <f aca="false">SUM(K53:K57)</f>
        <v>109.143636</v>
      </c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</row>
    <row r="59" customFormat="false" ht="12.75" hidden="false" customHeight="true" outlineLevel="0" collapsed="false">
      <c r="A59" s="141"/>
      <c r="B59" s="162"/>
      <c r="C59" s="163"/>
      <c r="D59" s="141"/>
      <c r="E59" s="141"/>
      <c r="F59" s="162"/>
      <c r="G59" s="162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</row>
    <row r="60" customFormat="false" ht="15" hidden="false" customHeight="true" outlineLevel="0" collapsed="false">
      <c r="A60" s="178" t="s">
        <v>713</v>
      </c>
      <c r="B60" s="178"/>
      <c r="C60" s="178"/>
      <c r="D60" s="178"/>
      <c r="E60" s="178"/>
      <c r="F60" s="178"/>
      <c r="G60" s="178"/>
      <c r="H60" s="178"/>
      <c r="I60" s="178"/>
      <c r="J60" s="178"/>
      <c r="K60" s="178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</row>
    <row r="61" customFormat="false" ht="15" hidden="false" customHeight="true" outlineLevel="0" collapsed="false">
      <c r="A61" s="213" t="s">
        <v>706</v>
      </c>
      <c r="B61" s="186" t="s">
        <v>707</v>
      </c>
      <c r="C61" s="186"/>
      <c r="D61" s="186"/>
      <c r="E61" s="186"/>
      <c r="F61" s="186"/>
      <c r="G61" s="186"/>
      <c r="H61" s="214" t="s">
        <v>679</v>
      </c>
      <c r="I61" s="215" t="s">
        <v>16</v>
      </c>
      <c r="J61" s="216"/>
      <c r="K61" s="216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</row>
    <row r="62" customFormat="false" ht="15" hidden="false" customHeight="false" outlineLevel="0" collapsed="false">
      <c r="A62" s="216"/>
      <c r="B62" s="217" t="s">
        <v>688</v>
      </c>
      <c r="C62" s="216"/>
      <c r="D62" s="214" t="s">
        <v>16</v>
      </c>
      <c r="E62" s="214" t="s">
        <v>17</v>
      </c>
      <c r="F62" s="214" t="s">
        <v>689</v>
      </c>
      <c r="G62" s="214" t="s">
        <v>690</v>
      </c>
      <c r="H62" s="214" t="s">
        <v>691</v>
      </c>
      <c r="I62" s="214" t="s">
        <v>692</v>
      </c>
      <c r="J62" s="214" t="s">
        <v>693</v>
      </c>
      <c r="K62" s="214" t="s">
        <v>694</v>
      </c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</row>
    <row r="63" customFormat="false" ht="15" hidden="false" customHeight="false" outlineLevel="0" collapsed="false">
      <c r="A63" s="186" t="s">
        <v>680</v>
      </c>
      <c r="B63" s="185" t="n">
        <v>38784</v>
      </c>
      <c r="C63" s="186" t="s">
        <v>714</v>
      </c>
      <c r="D63" s="185" t="s">
        <v>16</v>
      </c>
      <c r="E63" s="218" t="n">
        <v>1</v>
      </c>
      <c r="F63" s="219" t="n">
        <v>69.9</v>
      </c>
      <c r="G63" s="124" t="n">
        <v>0</v>
      </c>
      <c r="H63" s="220" t="n">
        <f aca="false">F63+G63</f>
        <v>69.9</v>
      </c>
      <c r="I63" s="220" t="n">
        <f aca="false">F63*E63</f>
        <v>69.9</v>
      </c>
      <c r="J63" s="220" t="n">
        <f aca="false">G63*E63</f>
        <v>0</v>
      </c>
      <c r="K63" s="220" t="n">
        <f aca="false">I63+J63</f>
        <v>69.9</v>
      </c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</row>
    <row r="64" customFormat="false" ht="15" hidden="false" customHeight="false" outlineLevel="0" collapsed="false">
      <c r="A64" s="186" t="s">
        <v>680</v>
      </c>
      <c r="B64" s="185" t="n">
        <v>39387</v>
      </c>
      <c r="C64" s="186" t="s">
        <v>715</v>
      </c>
      <c r="D64" s="185" t="s">
        <v>16</v>
      </c>
      <c r="E64" s="218" t="n">
        <v>2</v>
      </c>
      <c r="F64" s="219" t="n">
        <v>10.58</v>
      </c>
      <c r="G64" s="124" t="n">
        <v>0</v>
      </c>
      <c r="H64" s="220" t="n">
        <f aca="false">F64+G64</f>
        <v>10.58</v>
      </c>
      <c r="I64" s="220" t="n">
        <f aca="false">F64*E64</f>
        <v>21.16</v>
      </c>
      <c r="J64" s="220" t="n">
        <f aca="false">G64*E64</f>
        <v>0</v>
      </c>
      <c r="K64" s="220" t="n">
        <f aca="false">I64+J64</f>
        <v>21.16</v>
      </c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</row>
    <row r="65" customFormat="false" ht="15" hidden="false" customHeight="false" outlineLevel="0" collapsed="false">
      <c r="A65" s="184" t="s">
        <v>681</v>
      </c>
      <c r="B65" s="185" t="n">
        <v>88247</v>
      </c>
      <c r="C65" s="186" t="s">
        <v>716</v>
      </c>
      <c r="D65" s="185" t="s">
        <v>30</v>
      </c>
      <c r="E65" s="218" t="n">
        <v>0.1519</v>
      </c>
      <c r="F65" s="219" t="n">
        <v>8.43</v>
      </c>
      <c r="G65" s="124" t="n">
        <v>17.66</v>
      </c>
      <c r="H65" s="220" t="n">
        <f aca="false">F65+G65</f>
        <v>26.09</v>
      </c>
      <c r="I65" s="220" t="n">
        <f aca="false">F65*E65</f>
        <v>1.280517</v>
      </c>
      <c r="J65" s="220" t="n">
        <f aca="false">G65*E65</f>
        <v>2.682554</v>
      </c>
      <c r="K65" s="220" t="n">
        <f aca="false">I65+J65</f>
        <v>3.963071</v>
      </c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</row>
    <row r="66" customFormat="false" ht="15" hidden="false" customHeight="false" outlineLevel="0" collapsed="false">
      <c r="A66" s="184" t="s">
        <v>681</v>
      </c>
      <c r="B66" s="185" t="n">
        <v>88264</v>
      </c>
      <c r="C66" s="186" t="s">
        <v>717</v>
      </c>
      <c r="D66" s="185" t="s">
        <v>30</v>
      </c>
      <c r="E66" s="218" t="n">
        <v>0.3645</v>
      </c>
      <c r="F66" s="219" t="n">
        <v>8.43</v>
      </c>
      <c r="G66" s="124" t="n">
        <v>23.06</v>
      </c>
      <c r="H66" s="220" t="n">
        <f aca="false">F66+G66</f>
        <v>31.49</v>
      </c>
      <c r="I66" s="220" t="n">
        <f aca="false">F66*E66</f>
        <v>3.072735</v>
      </c>
      <c r="J66" s="220" t="n">
        <f aca="false">G66*E66</f>
        <v>8.40537</v>
      </c>
      <c r="K66" s="220" t="n">
        <f aca="false">I66+J66</f>
        <v>11.478105</v>
      </c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</row>
    <row r="67" customFormat="false" ht="15" hidden="false" customHeight="true" outlineLevel="0" collapsed="false">
      <c r="A67" s="221" t="s">
        <v>23</v>
      </c>
      <c r="B67" s="221"/>
      <c r="C67" s="221"/>
      <c r="D67" s="221"/>
      <c r="E67" s="221"/>
      <c r="F67" s="221"/>
      <c r="G67" s="221"/>
      <c r="H67" s="221"/>
      <c r="I67" s="222" t="n">
        <f aca="false">SUM(I63:I66)</f>
        <v>95.413252</v>
      </c>
      <c r="J67" s="222" t="n">
        <f aca="false">SUM(J63:J66)</f>
        <v>11.087924</v>
      </c>
      <c r="K67" s="222" t="n">
        <f aca="false">SUM(K63:K66)</f>
        <v>106.501176</v>
      </c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</row>
    <row r="68" customFormat="false" ht="12.75" hidden="false" customHeight="true" outlineLevel="0" collapsed="false">
      <c r="A68" s="141"/>
      <c r="B68" s="162"/>
      <c r="C68" s="163"/>
      <c r="D68" s="141"/>
      <c r="E68" s="141"/>
      <c r="F68" s="162"/>
      <c r="G68" s="162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</row>
    <row r="69" customFormat="false" ht="15" hidden="false" customHeight="false" outlineLevel="0" collapsed="false">
      <c r="A69" s="161"/>
      <c r="B69" s="161"/>
      <c r="C69" s="161"/>
      <c r="D69" s="161"/>
      <c r="E69" s="161"/>
      <c r="F69" s="161"/>
      <c r="G69" s="161"/>
      <c r="H69" s="161"/>
      <c r="I69" s="161"/>
      <c r="J69" s="161"/>
      <c r="K69" s="161"/>
      <c r="L69" s="145"/>
      <c r="M69" s="145"/>
      <c r="N69" s="72"/>
      <c r="O69" s="72"/>
      <c r="P69" s="72"/>
      <c r="Q69" s="72"/>
      <c r="R69" s="72"/>
      <c r="S69" s="72"/>
      <c r="T69" s="141"/>
      <c r="U69" s="141"/>
      <c r="V69" s="141"/>
      <c r="W69" s="141"/>
      <c r="X69" s="141"/>
      <c r="Y69" s="141"/>
      <c r="Z69" s="141"/>
    </row>
    <row r="70" customFormat="false" ht="12.75" hidden="false" customHeight="true" outlineLevel="0" collapsed="false">
      <c r="A70" s="141"/>
      <c r="B70" s="162"/>
      <c r="C70" s="163"/>
      <c r="D70" s="141"/>
      <c r="E70" s="141"/>
      <c r="F70" s="162"/>
      <c r="G70" s="162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</row>
    <row r="71" customFormat="false" ht="12.75" hidden="false" customHeight="true" outlineLevel="0" collapsed="false">
      <c r="A71" s="141"/>
      <c r="B71" s="162"/>
      <c r="C71" s="163"/>
      <c r="D71" s="141"/>
      <c r="E71" s="141"/>
      <c r="F71" s="162"/>
      <c r="G71" s="162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</row>
    <row r="72" customFormat="false" ht="12.75" hidden="false" customHeight="true" outlineLevel="0" collapsed="false">
      <c r="A72" s="141"/>
      <c r="B72" s="162"/>
      <c r="C72" s="163"/>
      <c r="D72" s="141"/>
      <c r="E72" s="141"/>
      <c r="F72" s="162"/>
      <c r="G72" s="162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</row>
    <row r="73" customFormat="false" ht="12.75" hidden="false" customHeight="true" outlineLevel="0" collapsed="false">
      <c r="A73" s="141"/>
      <c r="B73" s="162"/>
      <c r="C73" s="163"/>
      <c r="D73" s="141"/>
      <c r="E73" s="141"/>
      <c r="F73" s="162"/>
      <c r="G73" s="162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</row>
    <row r="74" customFormat="false" ht="12.75" hidden="false" customHeight="true" outlineLevel="0" collapsed="false">
      <c r="A74" s="141"/>
      <c r="B74" s="162"/>
      <c r="C74" s="163"/>
      <c r="D74" s="141"/>
      <c r="E74" s="141"/>
      <c r="F74" s="162"/>
      <c r="G74" s="162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</row>
    <row r="75" customFormat="false" ht="12.75" hidden="false" customHeight="true" outlineLevel="0" collapsed="false">
      <c r="A75" s="141"/>
      <c r="B75" s="162"/>
      <c r="C75" s="163"/>
      <c r="D75" s="141"/>
      <c r="E75" s="141"/>
      <c r="F75" s="162"/>
      <c r="G75" s="162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</row>
    <row r="76" customFormat="false" ht="12.75" hidden="false" customHeight="true" outlineLevel="0" collapsed="false">
      <c r="A76" s="141"/>
      <c r="B76" s="162"/>
      <c r="C76" s="163"/>
      <c r="D76" s="141"/>
      <c r="E76" s="141"/>
      <c r="F76" s="162"/>
      <c r="G76" s="162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</row>
    <row r="77" customFormat="false" ht="12.75" hidden="false" customHeight="true" outlineLevel="0" collapsed="false">
      <c r="A77" s="141"/>
      <c r="B77" s="162"/>
      <c r="C77" s="163"/>
      <c r="D77" s="141"/>
      <c r="E77" s="141"/>
      <c r="F77" s="162"/>
      <c r="G77" s="162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</row>
    <row r="78" customFormat="false" ht="12.75" hidden="false" customHeight="true" outlineLevel="0" collapsed="false">
      <c r="A78" s="141"/>
      <c r="B78" s="162"/>
      <c r="C78" s="163"/>
      <c r="D78" s="141"/>
      <c r="E78" s="141"/>
      <c r="F78" s="162"/>
      <c r="G78" s="162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</row>
    <row r="79" customFormat="false" ht="12.75" hidden="false" customHeight="true" outlineLevel="0" collapsed="false">
      <c r="A79" s="141"/>
      <c r="B79" s="162"/>
      <c r="C79" s="163"/>
      <c r="D79" s="141"/>
      <c r="E79" s="141"/>
      <c r="F79" s="162"/>
      <c r="G79" s="162"/>
      <c r="H79" s="141"/>
      <c r="I79" s="141"/>
      <c r="J79" s="141"/>
      <c r="K79" s="141"/>
      <c r="L79" s="141"/>
      <c r="M79" s="141"/>
      <c r="N79" s="141"/>
      <c r="O79" s="141"/>
      <c r="P79" s="141"/>
      <c r="Q79" s="141"/>
      <c r="R79" s="141"/>
      <c r="S79" s="141"/>
      <c r="T79" s="141"/>
      <c r="U79" s="141"/>
      <c r="V79" s="141"/>
      <c r="W79" s="141"/>
      <c r="X79" s="141"/>
      <c r="Y79" s="141"/>
      <c r="Z79" s="141"/>
    </row>
    <row r="80" customFormat="false" ht="12.75" hidden="false" customHeight="true" outlineLevel="0" collapsed="false">
      <c r="A80" s="141"/>
      <c r="B80" s="162"/>
      <c r="C80" s="163"/>
      <c r="D80" s="141"/>
      <c r="E80" s="141"/>
      <c r="F80" s="162"/>
      <c r="G80" s="162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  <c r="Y80" s="141"/>
      <c r="Z80" s="141"/>
    </row>
    <row r="81" customFormat="false" ht="12.75" hidden="false" customHeight="true" outlineLevel="0" collapsed="false">
      <c r="A81" s="141"/>
      <c r="B81" s="162"/>
      <c r="C81" s="163"/>
      <c r="D81" s="141"/>
      <c r="E81" s="141"/>
      <c r="F81" s="162"/>
      <c r="G81" s="162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  <c r="Y81" s="141"/>
      <c r="Z81" s="141"/>
    </row>
    <row r="82" customFormat="false" ht="12.75" hidden="false" customHeight="true" outlineLevel="0" collapsed="false">
      <c r="A82" s="141"/>
      <c r="B82" s="162"/>
      <c r="C82" s="163"/>
      <c r="D82" s="141"/>
      <c r="E82" s="141"/>
      <c r="F82" s="162"/>
      <c r="G82" s="162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1"/>
      <c r="Z82" s="141"/>
    </row>
    <row r="83" customFormat="false" ht="12.75" hidden="false" customHeight="true" outlineLevel="0" collapsed="false">
      <c r="A83" s="141"/>
      <c r="B83" s="162"/>
      <c r="C83" s="163"/>
      <c r="D83" s="141"/>
      <c r="E83" s="141"/>
      <c r="F83" s="162"/>
      <c r="G83" s="162"/>
      <c r="H83" s="141"/>
      <c r="I83" s="141"/>
      <c r="J83" s="141"/>
      <c r="K83" s="141"/>
      <c r="L83" s="141"/>
      <c r="M83" s="141"/>
      <c r="N83" s="141"/>
      <c r="O83" s="141"/>
      <c r="P83" s="141"/>
      <c r="Q83" s="141"/>
      <c r="R83" s="141"/>
      <c r="S83" s="141"/>
      <c r="T83" s="141"/>
      <c r="U83" s="141"/>
      <c r="V83" s="141"/>
      <c r="W83" s="141"/>
      <c r="X83" s="141"/>
      <c r="Y83" s="141"/>
      <c r="Z83" s="141"/>
    </row>
    <row r="84" customFormat="false" ht="12.75" hidden="false" customHeight="true" outlineLevel="0" collapsed="false">
      <c r="A84" s="141"/>
      <c r="B84" s="162"/>
      <c r="C84" s="163"/>
      <c r="D84" s="141"/>
      <c r="E84" s="141"/>
      <c r="F84" s="162"/>
      <c r="G84" s="162"/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  <c r="Z84" s="141"/>
    </row>
    <row r="85" customFormat="false" ht="12.75" hidden="false" customHeight="true" outlineLevel="0" collapsed="false">
      <c r="A85" s="141"/>
      <c r="B85" s="162"/>
      <c r="C85" s="163"/>
      <c r="D85" s="141"/>
      <c r="E85" s="141"/>
      <c r="F85" s="162"/>
      <c r="G85" s="162"/>
      <c r="H85" s="141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1"/>
      <c r="Z85" s="141"/>
    </row>
    <row r="86" customFormat="false" ht="12.75" hidden="false" customHeight="true" outlineLevel="0" collapsed="false">
      <c r="A86" s="141"/>
      <c r="B86" s="162"/>
      <c r="C86" s="163"/>
      <c r="D86" s="141"/>
      <c r="E86" s="141"/>
      <c r="F86" s="162"/>
      <c r="G86" s="162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  <c r="Z86" s="141"/>
    </row>
    <row r="87" customFormat="false" ht="12.75" hidden="false" customHeight="true" outlineLevel="0" collapsed="false">
      <c r="A87" s="141"/>
      <c r="B87" s="162"/>
      <c r="C87" s="163"/>
      <c r="D87" s="141"/>
      <c r="E87" s="141"/>
      <c r="F87" s="162"/>
      <c r="G87" s="162"/>
      <c r="H87" s="141"/>
      <c r="I87" s="141"/>
      <c r="J87" s="141"/>
      <c r="K87" s="141"/>
      <c r="L87" s="141"/>
      <c r="M87" s="141"/>
      <c r="N87" s="141"/>
      <c r="O87" s="141"/>
      <c r="P87" s="141"/>
      <c r="Q87" s="141"/>
      <c r="R87" s="141"/>
      <c r="S87" s="141"/>
      <c r="T87" s="141"/>
      <c r="U87" s="141"/>
      <c r="V87" s="141"/>
      <c r="W87" s="141"/>
      <c r="X87" s="141"/>
      <c r="Y87" s="141"/>
      <c r="Z87" s="141"/>
    </row>
    <row r="88" customFormat="false" ht="12.75" hidden="false" customHeight="true" outlineLevel="0" collapsed="false">
      <c r="A88" s="141"/>
      <c r="B88" s="162"/>
      <c r="C88" s="163"/>
      <c r="D88" s="141"/>
      <c r="E88" s="141"/>
      <c r="F88" s="162"/>
      <c r="G88" s="162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</row>
    <row r="89" customFormat="false" ht="12.75" hidden="false" customHeight="true" outlineLevel="0" collapsed="false">
      <c r="A89" s="141"/>
      <c r="B89" s="162"/>
      <c r="C89" s="163"/>
      <c r="D89" s="141"/>
      <c r="E89" s="141"/>
      <c r="F89" s="162"/>
      <c r="G89" s="162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</row>
    <row r="90" customFormat="false" ht="12.75" hidden="false" customHeight="true" outlineLevel="0" collapsed="false">
      <c r="A90" s="141"/>
      <c r="B90" s="162"/>
      <c r="C90" s="163"/>
      <c r="D90" s="141"/>
      <c r="E90" s="141"/>
      <c r="F90" s="162"/>
      <c r="G90" s="162"/>
      <c r="H90" s="141"/>
      <c r="I90" s="141"/>
      <c r="J90" s="141"/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</row>
    <row r="91" customFormat="false" ht="12.75" hidden="false" customHeight="true" outlineLevel="0" collapsed="false">
      <c r="A91" s="141"/>
      <c r="B91" s="162"/>
      <c r="C91" s="163"/>
      <c r="D91" s="141"/>
      <c r="E91" s="141"/>
      <c r="F91" s="162"/>
      <c r="G91" s="162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</row>
    <row r="92" customFormat="false" ht="12.75" hidden="false" customHeight="true" outlineLevel="0" collapsed="false">
      <c r="A92" s="141"/>
      <c r="B92" s="162"/>
      <c r="C92" s="163"/>
      <c r="D92" s="141"/>
      <c r="E92" s="141"/>
      <c r="F92" s="162"/>
      <c r="G92" s="162"/>
      <c r="H92" s="141"/>
      <c r="I92" s="141"/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</row>
    <row r="93" customFormat="false" ht="12.75" hidden="false" customHeight="true" outlineLevel="0" collapsed="false">
      <c r="A93" s="141"/>
      <c r="B93" s="162"/>
      <c r="C93" s="163"/>
      <c r="D93" s="141"/>
      <c r="E93" s="141"/>
      <c r="F93" s="162"/>
      <c r="G93" s="162"/>
      <c r="H93" s="141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1"/>
      <c r="Z93" s="141"/>
    </row>
    <row r="94" customFormat="false" ht="12.75" hidden="false" customHeight="true" outlineLevel="0" collapsed="false">
      <c r="A94" s="141"/>
      <c r="B94" s="162"/>
      <c r="C94" s="163"/>
      <c r="D94" s="141"/>
      <c r="E94" s="141"/>
      <c r="F94" s="162"/>
      <c r="G94" s="162"/>
      <c r="H94" s="141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1"/>
      <c r="X94" s="141"/>
      <c r="Y94" s="141"/>
      <c r="Z94" s="141"/>
    </row>
    <row r="95" customFormat="false" ht="12.75" hidden="false" customHeight="true" outlineLevel="0" collapsed="false">
      <c r="A95" s="141"/>
      <c r="B95" s="162"/>
      <c r="C95" s="163"/>
      <c r="D95" s="141"/>
      <c r="E95" s="141"/>
      <c r="F95" s="162"/>
      <c r="G95" s="162"/>
      <c r="H95" s="141"/>
      <c r="I95" s="141"/>
      <c r="J95" s="141"/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</row>
    <row r="96" customFormat="false" ht="12.75" hidden="false" customHeight="true" outlineLevel="0" collapsed="false">
      <c r="A96" s="141"/>
      <c r="B96" s="162"/>
      <c r="C96" s="163"/>
      <c r="D96" s="141"/>
      <c r="E96" s="141"/>
      <c r="F96" s="162"/>
      <c r="G96" s="162"/>
      <c r="H96" s="141"/>
      <c r="I96" s="141"/>
      <c r="J96" s="141"/>
      <c r="K96" s="141"/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</row>
    <row r="97" customFormat="false" ht="12.75" hidden="false" customHeight="true" outlineLevel="0" collapsed="false">
      <c r="A97" s="141"/>
      <c r="B97" s="162"/>
      <c r="C97" s="163"/>
      <c r="D97" s="141"/>
      <c r="E97" s="141"/>
      <c r="F97" s="162"/>
      <c r="G97" s="162"/>
      <c r="H97" s="141"/>
      <c r="I97" s="141"/>
      <c r="J97" s="141"/>
      <c r="K97" s="141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</row>
    <row r="98" customFormat="false" ht="12.75" hidden="false" customHeight="true" outlineLevel="0" collapsed="false">
      <c r="A98" s="141"/>
      <c r="B98" s="162"/>
      <c r="C98" s="163"/>
      <c r="D98" s="141"/>
      <c r="E98" s="141"/>
      <c r="F98" s="162"/>
      <c r="G98" s="162"/>
      <c r="H98" s="141"/>
      <c r="I98" s="141"/>
      <c r="J98" s="141"/>
      <c r="K98" s="141"/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  <c r="Z98" s="141"/>
    </row>
    <row r="99" customFormat="false" ht="12.75" hidden="false" customHeight="true" outlineLevel="0" collapsed="false">
      <c r="A99" s="141"/>
      <c r="B99" s="162"/>
      <c r="C99" s="163"/>
      <c r="D99" s="141"/>
      <c r="E99" s="141"/>
      <c r="F99" s="162"/>
      <c r="G99" s="162"/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</row>
    <row r="100" customFormat="false" ht="12.75" hidden="false" customHeight="true" outlineLevel="0" collapsed="false">
      <c r="A100" s="141"/>
      <c r="B100" s="162"/>
      <c r="C100" s="163"/>
      <c r="D100" s="141"/>
      <c r="E100" s="141"/>
      <c r="F100" s="162"/>
      <c r="G100" s="162"/>
      <c r="H100" s="141"/>
      <c r="I100" s="141"/>
      <c r="J100" s="141"/>
      <c r="K100" s="141"/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</row>
    <row r="101" customFormat="false" ht="12.75" hidden="false" customHeight="true" outlineLevel="0" collapsed="false">
      <c r="A101" s="141"/>
      <c r="B101" s="162"/>
      <c r="C101" s="163"/>
      <c r="D101" s="141"/>
      <c r="E101" s="141"/>
      <c r="F101" s="162"/>
      <c r="G101" s="162"/>
      <c r="H101" s="141"/>
      <c r="I101" s="141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</row>
    <row r="102" customFormat="false" ht="12.75" hidden="false" customHeight="true" outlineLevel="0" collapsed="false">
      <c r="A102" s="141"/>
      <c r="B102" s="162"/>
      <c r="C102" s="163"/>
      <c r="D102" s="141"/>
      <c r="E102" s="141"/>
      <c r="F102" s="162"/>
      <c r="G102" s="162"/>
      <c r="H102" s="141"/>
      <c r="I102" s="141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</row>
    <row r="103" customFormat="false" ht="12.75" hidden="false" customHeight="true" outlineLevel="0" collapsed="false">
      <c r="A103" s="141"/>
      <c r="B103" s="162"/>
      <c r="C103" s="163"/>
      <c r="D103" s="141"/>
      <c r="E103" s="141"/>
      <c r="F103" s="162"/>
      <c r="G103" s="162"/>
      <c r="H103" s="141"/>
      <c r="I103" s="141"/>
      <c r="J103" s="141"/>
      <c r="K103" s="141"/>
      <c r="L103" s="141"/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</row>
    <row r="104" customFormat="false" ht="12.75" hidden="false" customHeight="true" outlineLevel="0" collapsed="false">
      <c r="A104" s="141"/>
      <c r="B104" s="162"/>
      <c r="C104" s="163"/>
      <c r="D104" s="141"/>
      <c r="E104" s="141"/>
      <c r="F104" s="162"/>
      <c r="G104" s="162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</row>
    <row r="105" customFormat="false" ht="12.75" hidden="false" customHeight="true" outlineLevel="0" collapsed="false">
      <c r="A105" s="141"/>
      <c r="B105" s="162"/>
      <c r="C105" s="163"/>
      <c r="D105" s="141"/>
      <c r="E105" s="141"/>
      <c r="F105" s="162"/>
      <c r="G105" s="162"/>
      <c r="H105" s="141"/>
      <c r="I105" s="141"/>
      <c r="J105" s="141"/>
      <c r="K105" s="141"/>
      <c r="L105" s="141"/>
      <c r="M105" s="141"/>
      <c r="N105" s="141"/>
      <c r="O105" s="141"/>
      <c r="P105" s="141"/>
      <c r="Q105" s="141"/>
      <c r="R105" s="141"/>
      <c r="S105" s="141"/>
      <c r="T105" s="141"/>
      <c r="U105" s="141"/>
      <c r="V105" s="141"/>
      <c r="W105" s="141"/>
      <c r="X105" s="141"/>
      <c r="Y105" s="141"/>
      <c r="Z105" s="141"/>
    </row>
    <row r="106" customFormat="false" ht="12.75" hidden="false" customHeight="true" outlineLevel="0" collapsed="false">
      <c r="A106" s="141"/>
      <c r="B106" s="162"/>
      <c r="C106" s="163"/>
      <c r="D106" s="141"/>
      <c r="E106" s="141"/>
      <c r="F106" s="162"/>
      <c r="G106" s="162"/>
      <c r="H106" s="141"/>
      <c r="I106" s="141"/>
      <c r="J106" s="141"/>
      <c r="K106" s="141"/>
      <c r="L106" s="141"/>
      <c r="M106" s="141"/>
      <c r="N106" s="141"/>
      <c r="O106" s="141"/>
      <c r="P106" s="141"/>
      <c r="Q106" s="141"/>
      <c r="R106" s="141"/>
      <c r="S106" s="141"/>
      <c r="T106" s="141"/>
      <c r="U106" s="141"/>
      <c r="V106" s="141"/>
      <c r="W106" s="141"/>
      <c r="X106" s="141"/>
      <c r="Y106" s="141"/>
      <c r="Z106" s="141"/>
    </row>
    <row r="107" customFormat="false" ht="12.75" hidden="false" customHeight="true" outlineLevel="0" collapsed="false">
      <c r="A107" s="141"/>
      <c r="B107" s="162"/>
      <c r="C107" s="163"/>
      <c r="D107" s="141"/>
      <c r="E107" s="141"/>
      <c r="F107" s="162"/>
      <c r="G107" s="162"/>
      <c r="H107" s="141"/>
      <c r="I107" s="141"/>
      <c r="J107" s="141"/>
      <c r="K107" s="141"/>
      <c r="L107" s="141"/>
      <c r="M107" s="141"/>
      <c r="N107" s="141"/>
      <c r="O107" s="141"/>
      <c r="P107" s="141"/>
      <c r="Q107" s="141"/>
      <c r="R107" s="141"/>
      <c r="S107" s="141"/>
      <c r="T107" s="141"/>
      <c r="U107" s="141"/>
      <c r="V107" s="141"/>
      <c r="W107" s="141"/>
      <c r="X107" s="141"/>
      <c r="Y107" s="141"/>
      <c r="Z107" s="141"/>
    </row>
    <row r="108" customFormat="false" ht="12.75" hidden="false" customHeight="true" outlineLevel="0" collapsed="false">
      <c r="A108" s="141"/>
      <c r="B108" s="162"/>
      <c r="C108" s="163"/>
      <c r="D108" s="141"/>
      <c r="E108" s="141"/>
      <c r="F108" s="162"/>
      <c r="G108" s="162"/>
      <c r="H108" s="141"/>
      <c r="I108" s="141"/>
      <c r="J108" s="141"/>
      <c r="K108" s="141"/>
      <c r="L108" s="141"/>
      <c r="M108" s="141"/>
      <c r="N108" s="141"/>
      <c r="O108" s="141"/>
      <c r="P108" s="141"/>
      <c r="Q108" s="141"/>
      <c r="R108" s="141"/>
      <c r="S108" s="141"/>
      <c r="T108" s="141"/>
      <c r="U108" s="141"/>
      <c r="V108" s="141"/>
      <c r="W108" s="141"/>
      <c r="X108" s="141"/>
      <c r="Y108" s="141"/>
      <c r="Z108" s="141"/>
    </row>
    <row r="109" customFormat="false" ht="12.75" hidden="false" customHeight="true" outlineLevel="0" collapsed="false">
      <c r="A109" s="141"/>
      <c r="B109" s="162"/>
      <c r="C109" s="163"/>
      <c r="D109" s="141"/>
      <c r="E109" s="141"/>
      <c r="F109" s="162"/>
      <c r="G109" s="162"/>
      <c r="H109" s="141"/>
      <c r="I109" s="141"/>
      <c r="J109" s="141"/>
      <c r="K109" s="141"/>
      <c r="L109" s="141"/>
      <c r="M109" s="141"/>
      <c r="N109" s="141"/>
      <c r="O109" s="141"/>
      <c r="P109" s="141"/>
      <c r="Q109" s="141"/>
      <c r="R109" s="141"/>
      <c r="S109" s="141"/>
      <c r="T109" s="141"/>
      <c r="U109" s="141"/>
      <c r="V109" s="141"/>
      <c r="W109" s="141"/>
      <c r="X109" s="141"/>
      <c r="Y109" s="141"/>
      <c r="Z109" s="141"/>
    </row>
    <row r="110" customFormat="false" ht="12.75" hidden="false" customHeight="true" outlineLevel="0" collapsed="false">
      <c r="A110" s="141"/>
      <c r="B110" s="162"/>
      <c r="C110" s="163"/>
      <c r="D110" s="141"/>
      <c r="E110" s="141"/>
      <c r="F110" s="162"/>
      <c r="G110" s="162"/>
      <c r="H110" s="141"/>
      <c r="I110" s="141"/>
      <c r="J110" s="141"/>
      <c r="K110" s="141"/>
      <c r="L110" s="141"/>
      <c r="M110" s="141"/>
      <c r="N110" s="141"/>
      <c r="O110" s="141"/>
      <c r="P110" s="141"/>
      <c r="Q110" s="141"/>
      <c r="R110" s="141"/>
      <c r="S110" s="141"/>
      <c r="T110" s="141"/>
      <c r="U110" s="141"/>
      <c r="V110" s="141"/>
      <c r="W110" s="141"/>
      <c r="X110" s="141"/>
      <c r="Y110" s="141"/>
      <c r="Z110" s="141"/>
    </row>
    <row r="111" customFormat="false" ht="12.75" hidden="false" customHeight="true" outlineLevel="0" collapsed="false">
      <c r="A111" s="141"/>
      <c r="B111" s="162"/>
      <c r="C111" s="163"/>
      <c r="D111" s="141"/>
      <c r="E111" s="141"/>
      <c r="F111" s="162"/>
      <c r="G111" s="162"/>
      <c r="H111" s="141"/>
      <c r="I111" s="141"/>
      <c r="J111" s="141"/>
      <c r="K111" s="141"/>
      <c r="L111" s="141"/>
      <c r="M111" s="141"/>
      <c r="N111" s="141"/>
      <c r="O111" s="141"/>
      <c r="P111" s="141"/>
      <c r="Q111" s="141"/>
      <c r="R111" s="141"/>
      <c r="S111" s="141"/>
      <c r="T111" s="141"/>
      <c r="U111" s="141"/>
      <c r="V111" s="141"/>
      <c r="W111" s="141"/>
      <c r="X111" s="141"/>
      <c r="Y111" s="141"/>
      <c r="Z111" s="141"/>
    </row>
    <row r="112" customFormat="false" ht="12.75" hidden="false" customHeight="true" outlineLevel="0" collapsed="false">
      <c r="A112" s="141"/>
      <c r="B112" s="162"/>
      <c r="C112" s="163"/>
      <c r="D112" s="141"/>
      <c r="E112" s="141"/>
      <c r="F112" s="162"/>
      <c r="G112" s="162"/>
      <c r="H112" s="141"/>
      <c r="I112" s="141"/>
      <c r="J112" s="141"/>
      <c r="K112" s="141"/>
      <c r="L112" s="141"/>
      <c r="M112" s="141"/>
      <c r="N112" s="141"/>
      <c r="O112" s="141"/>
      <c r="P112" s="141"/>
      <c r="Q112" s="141"/>
      <c r="R112" s="141"/>
      <c r="S112" s="141"/>
      <c r="T112" s="141"/>
      <c r="U112" s="141"/>
      <c r="V112" s="141"/>
      <c r="W112" s="141"/>
      <c r="X112" s="141"/>
      <c r="Y112" s="141"/>
      <c r="Z112" s="141"/>
    </row>
    <row r="113" customFormat="false" ht="12.75" hidden="false" customHeight="true" outlineLevel="0" collapsed="false">
      <c r="A113" s="141"/>
      <c r="B113" s="162"/>
      <c r="C113" s="163"/>
      <c r="D113" s="141"/>
      <c r="E113" s="141"/>
      <c r="F113" s="162"/>
      <c r="G113" s="162"/>
      <c r="H113" s="141"/>
      <c r="I113" s="141"/>
      <c r="J113" s="141"/>
      <c r="K113" s="141"/>
      <c r="L113" s="141"/>
      <c r="M113" s="141"/>
      <c r="N113" s="141"/>
      <c r="O113" s="141"/>
      <c r="P113" s="141"/>
      <c r="Q113" s="141"/>
      <c r="R113" s="141"/>
      <c r="S113" s="141"/>
      <c r="T113" s="141"/>
      <c r="U113" s="141"/>
      <c r="V113" s="141"/>
      <c r="W113" s="141"/>
      <c r="X113" s="141"/>
      <c r="Y113" s="141"/>
      <c r="Z113" s="141"/>
    </row>
    <row r="114" customFormat="false" ht="12.75" hidden="false" customHeight="true" outlineLevel="0" collapsed="false">
      <c r="A114" s="141"/>
      <c r="B114" s="162"/>
      <c r="C114" s="163"/>
      <c r="D114" s="141"/>
      <c r="E114" s="141"/>
      <c r="F114" s="162"/>
      <c r="G114" s="162"/>
      <c r="H114" s="141"/>
      <c r="I114" s="141"/>
      <c r="J114" s="141"/>
      <c r="K114" s="141"/>
      <c r="L114" s="141"/>
      <c r="M114" s="141"/>
      <c r="N114" s="141"/>
      <c r="O114" s="141"/>
      <c r="P114" s="141"/>
      <c r="Q114" s="141"/>
      <c r="R114" s="141"/>
      <c r="S114" s="141"/>
      <c r="T114" s="141"/>
      <c r="U114" s="141"/>
      <c r="V114" s="141"/>
      <c r="W114" s="141"/>
      <c r="X114" s="141"/>
      <c r="Y114" s="141"/>
      <c r="Z114" s="141"/>
    </row>
    <row r="115" customFormat="false" ht="12.75" hidden="false" customHeight="true" outlineLevel="0" collapsed="false">
      <c r="A115" s="141"/>
      <c r="B115" s="162"/>
      <c r="C115" s="163"/>
      <c r="D115" s="141"/>
      <c r="E115" s="141"/>
      <c r="F115" s="162"/>
      <c r="G115" s="162"/>
      <c r="H115" s="141"/>
      <c r="I115" s="141"/>
      <c r="J115" s="141"/>
      <c r="K115" s="141"/>
      <c r="L115" s="141"/>
      <c r="M115" s="141"/>
      <c r="N115" s="141"/>
      <c r="O115" s="141"/>
      <c r="P115" s="141"/>
      <c r="Q115" s="141"/>
      <c r="R115" s="141"/>
      <c r="S115" s="141"/>
      <c r="T115" s="141"/>
      <c r="U115" s="141"/>
      <c r="V115" s="141"/>
      <c r="W115" s="141"/>
      <c r="X115" s="141"/>
      <c r="Y115" s="141"/>
      <c r="Z115" s="141"/>
    </row>
    <row r="116" customFormat="false" ht="12.75" hidden="false" customHeight="true" outlineLevel="0" collapsed="false">
      <c r="A116" s="141"/>
      <c r="B116" s="162"/>
      <c r="C116" s="163"/>
      <c r="D116" s="141"/>
      <c r="E116" s="141"/>
      <c r="F116" s="162"/>
      <c r="G116" s="162"/>
      <c r="H116" s="141"/>
      <c r="I116" s="141"/>
      <c r="J116" s="141"/>
      <c r="K116" s="141"/>
      <c r="L116" s="141"/>
      <c r="M116" s="141"/>
      <c r="N116" s="141"/>
      <c r="O116" s="141"/>
      <c r="P116" s="141"/>
      <c r="Q116" s="141"/>
      <c r="R116" s="141"/>
      <c r="S116" s="141"/>
      <c r="T116" s="141"/>
      <c r="U116" s="141"/>
      <c r="V116" s="141"/>
      <c r="W116" s="141"/>
      <c r="X116" s="141"/>
      <c r="Y116" s="141"/>
      <c r="Z116" s="141"/>
    </row>
    <row r="117" customFormat="false" ht="12.75" hidden="false" customHeight="true" outlineLevel="0" collapsed="false">
      <c r="A117" s="141"/>
      <c r="B117" s="162"/>
      <c r="C117" s="163"/>
      <c r="D117" s="141"/>
      <c r="E117" s="141"/>
      <c r="F117" s="162"/>
      <c r="G117" s="162"/>
      <c r="H117" s="141"/>
      <c r="I117" s="141"/>
      <c r="J117" s="141"/>
      <c r="K117" s="141"/>
      <c r="L117" s="141"/>
      <c r="M117" s="141"/>
      <c r="N117" s="141"/>
      <c r="O117" s="141"/>
      <c r="P117" s="141"/>
      <c r="Q117" s="141"/>
      <c r="R117" s="141"/>
      <c r="S117" s="141"/>
      <c r="T117" s="141"/>
      <c r="U117" s="141"/>
      <c r="V117" s="141"/>
      <c r="W117" s="141"/>
      <c r="X117" s="141"/>
      <c r="Y117" s="141"/>
      <c r="Z117" s="141"/>
    </row>
    <row r="118" customFormat="false" ht="12.75" hidden="false" customHeight="true" outlineLevel="0" collapsed="false">
      <c r="A118" s="141"/>
      <c r="B118" s="162"/>
      <c r="C118" s="163"/>
      <c r="D118" s="141"/>
      <c r="E118" s="141"/>
      <c r="F118" s="162"/>
      <c r="G118" s="162"/>
      <c r="H118" s="141"/>
      <c r="I118" s="141"/>
      <c r="J118" s="141"/>
      <c r="K118" s="141"/>
      <c r="L118" s="141"/>
      <c r="M118" s="141"/>
      <c r="N118" s="141"/>
      <c r="O118" s="141"/>
      <c r="P118" s="141"/>
      <c r="Q118" s="141"/>
      <c r="R118" s="141"/>
      <c r="S118" s="141"/>
      <c r="T118" s="141"/>
      <c r="U118" s="141"/>
      <c r="V118" s="141"/>
      <c r="W118" s="141"/>
      <c r="X118" s="141"/>
      <c r="Y118" s="141"/>
      <c r="Z118" s="141"/>
    </row>
    <row r="119" customFormat="false" ht="12.75" hidden="false" customHeight="true" outlineLevel="0" collapsed="false">
      <c r="A119" s="141"/>
      <c r="B119" s="162"/>
      <c r="C119" s="163"/>
      <c r="D119" s="141"/>
      <c r="E119" s="141"/>
      <c r="F119" s="162"/>
      <c r="G119" s="162"/>
      <c r="H119" s="141"/>
      <c r="I119" s="141"/>
      <c r="J119" s="141"/>
      <c r="K119" s="141"/>
      <c r="L119" s="141"/>
      <c r="M119" s="141"/>
      <c r="N119" s="141"/>
      <c r="O119" s="141"/>
      <c r="P119" s="141"/>
      <c r="Q119" s="141"/>
      <c r="R119" s="141"/>
      <c r="S119" s="141"/>
      <c r="T119" s="141"/>
      <c r="U119" s="141"/>
      <c r="V119" s="141"/>
      <c r="W119" s="141"/>
      <c r="X119" s="141"/>
      <c r="Y119" s="141"/>
      <c r="Z119" s="141"/>
    </row>
    <row r="120" customFormat="false" ht="12.75" hidden="false" customHeight="true" outlineLevel="0" collapsed="false">
      <c r="A120" s="141"/>
      <c r="B120" s="162"/>
      <c r="C120" s="163"/>
      <c r="D120" s="141"/>
      <c r="E120" s="141"/>
      <c r="F120" s="162"/>
      <c r="G120" s="162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  <c r="Z120" s="141"/>
    </row>
    <row r="121" customFormat="false" ht="12.75" hidden="false" customHeight="true" outlineLevel="0" collapsed="false">
      <c r="A121" s="141"/>
      <c r="B121" s="162"/>
      <c r="C121" s="163"/>
      <c r="D121" s="141"/>
      <c r="E121" s="141"/>
      <c r="F121" s="162"/>
      <c r="G121" s="162"/>
      <c r="H121" s="141"/>
      <c r="I121" s="141"/>
      <c r="J121" s="141"/>
      <c r="K121" s="141"/>
      <c r="L121" s="141"/>
      <c r="M121" s="141"/>
      <c r="N121" s="141"/>
      <c r="O121" s="141"/>
      <c r="P121" s="141"/>
      <c r="Q121" s="141"/>
      <c r="R121" s="141"/>
      <c r="S121" s="141"/>
      <c r="T121" s="141"/>
      <c r="U121" s="141"/>
      <c r="V121" s="141"/>
      <c r="W121" s="141"/>
      <c r="X121" s="141"/>
      <c r="Y121" s="141"/>
      <c r="Z121" s="141"/>
    </row>
    <row r="122" customFormat="false" ht="12.75" hidden="false" customHeight="true" outlineLevel="0" collapsed="false">
      <c r="A122" s="141"/>
      <c r="B122" s="162"/>
      <c r="C122" s="163"/>
      <c r="D122" s="141"/>
      <c r="E122" s="141"/>
      <c r="F122" s="162"/>
      <c r="G122" s="162"/>
      <c r="H122" s="141"/>
      <c r="I122" s="141"/>
      <c r="J122" s="141"/>
      <c r="K122" s="141"/>
      <c r="L122" s="141"/>
      <c r="M122" s="141"/>
      <c r="N122" s="141"/>
      <c r="O122" s="141"/>
      <c r="P122" s="141"/>
      <c r="Q122" s="141"/>
      <c r="R122" s="141"/>
      <c r="S122" s="141"/>
      <c r="T122" s="141"/>
      <c r="U122" s="141"/>
      <c r="V122" s="141"/>
      <c r="W122" s="141"/>
      <c r="X122" s="141"/>
      <c r="Y122" s="141"/>
      <c r="Z122" s="141"/>
    </row>
    <row r="123" customFormat="false" ht="12.75" hidden="false" customHeight="true" outlineLevel="0" collapsed="false">
      <c r="A123" s="141"/>
      <c r="B123" s="162"/>
      <c r="C123" s="163"/>
      <c r="D123" s="141"/>
      <c r="E123" s="141"/>
      <c r="F123" s="162"/>
      <c r="G123" s="162"/>
      <c r="H123" s="141"/>
      <c r="I123" s="141"/>
      <c r="J123" s="141"/>
      <c r="K123" s="141"/>
      <c r="L123" s="141"/>
      <c r="M123" s="141"/>
      <c r="N123" s="141"/>
      <c r="O123" s="141"/>
      <c r="P123" s="141"/>
      <c r="Q123" s="141"/>
      <c r="R123" s="141"/>
      <c r="S123" s="141"/>
      <c r="T123" s="141"/>
      <c r="U123" s="141"/>
      <c r="V123" s="141"/>
      <c r="W123" s="141"/>
      <c r="X123" s="141"/>
      <c r="Y123" s="141"/>
      <c r="Z123" s="141"/>
    </row>
    <row r="124" customFormat="false" ht="12.75" hidden="false" customHeight="true" outlineLevel="0" collapsed="false">
      <c r="A124" s="141"/>
      <c r="B124" s="162"/>
      <c r="C124" s="163"/>
      <c r="D124" s="141"/>
      <c r="E124" s="141"/>
      <c r="F124" s="162"/>
      <c r="G124" s="162"/>
      <c r="H124" s="141"/>
      <c r="I124" s="141"/>
      <c r="J124" s="141"/>
      <c r="K124" s="141"/>
      <c r="L124" s="141"/>
      <c r="M124" s="141"/>
      <c r="N124" s="141"/>
      <c r="O124" s="141"/>
      <c r="P124" s="141"/>
      <c r="Q124" s="141"/>
      <c r="R124" s="141"/>
      <c r="S124" s="141"/>
      <c r="T124" s="141"/>
      <c r="U124" s="141"/>
      <c r="V124" s="141"/>
      <c r="W124" s="141"/>
      <c r="X124" s="141"/>
      <c r="Y124" s="141"/>
      <c r="Z124" s="141"/>
    </row>
    <row r="125" customFormat="false" ht="12.75" hidden="false" customHeight="true" outlineLevel="0" collapsed="false">
      <c r="A125" s="141"/>
      <c r="B125" s="162"/>
      <c r="C125" s="163"/>
      <c r="D125" s="141"/>
      <c r="E125" s="141"/>
      <c r="F125" s="162"/>
      <c r="G125" s="162"/>
      <c r="H125" s="141"/>
      <c r="I125" s="141"/>
      <c r="J125" s="141"/>
      <c r="K125" s="141"/>
      <c r="L125" s="141"/>
      <c r="M125" s="141"/>
      <c r="N125" s="141"/>
      <c r="O125" s="141"/>
      <c r="P125" s="141"/>
      <c r="Q125" s="141"/>
      <c r="R125" s="141"/>
      <c r="S125" s="141"/>
      <c r="T125" s="141"/>
      <c r="U125" s="141"/>
      <c r="V125" s="141"/>
      <c r="W125" s="141"/>
      <c r="X125" s="141"/>
      <c r="Y125" s="141"/>
      <c r="Z125" s="141"/>
    </row>
    <row r="126" customFormat="false" ht="12.75" hidden="false" customHeight="true" outlineLevel="0" collapsed="false">
      <c r="A126" s="141"/>
      <c r="B126" s="162"/>
      <c r="C126" s="163"/>
      <c r="D126" s="141"/>
      <c r="E126" s="141"/>
      <c r="F126" s="162"/>
      <c r="G126" s="162"/>
      <c r="H126" s="141"/>
      <c r="I126" s="141"/>
      <c r="J126" s="141"/>
      <c r="K126" s="141"/>
      <c r="L126" s="141"/>
      <c r="M126" s="141"/>
      <c r="N126" s="141"/>
      <c r="O126" s="141"/>
      <c r="P126" s="141"/>
      <c r="Q126" s="141"/>
      <c r="R126" s="141"/>
      <c r="S126" s="141"/>
      <c r="T126" s="141"/>
      <c r="U126" s="141"/>
      <c r="V126" s="141"/>
      <c r="W126" s="141"/>
      <c r="X126" s="141"/>
      <c r="Y126" s="141"/>
      <c r="Z126" s="141"/>
    </row>
    <row r="127" customFormat="false" ht="12.75" hidden="false" customHeight="true" outlineLevel="0" collapsed="false">
      <c r="A127" s="141"/>
      <c r="B127" s="162"/>
      <c r="C127" s="163"/>
      <c r="D127" s="141"/>
      <c r="E127" s="141"/>
      <c r="F127" s="162"/>
      <c r="G127" s="162"/>
      <c r="H127" s="141"/>
      <c r="I127" s="141"/>
      <c r="J127" s="141"/>
      <c r="K127" s="141"/>
      <c r="L127" s="141"/>
      <c r="M127" s="141"/>
      <c r="N127" s="141"/>
      <c r="O127" s="141"/>
      <c r="P127" s="141"/>
      <c r="Q127" s="141"/>
      <c r="R127" s="141"/>
      <c r="S127" s="141"/>
      <c r="T127" s="141"/>
      <c r="U127" s="141"/>
      <c r="V127" s="141"/>
      <c r="W127" s="141"/>
      <c r="X127" s="141"/>
      <c r="Y127" s="141"/>
      <c r="Z127" s="141"/>
    </row>
    <row r="128" customFormat="false" ht="12.75" hidden="false" customHeight="true" outlineLevel="0" collapsed="false">
      <c r="A128" s="141"/>
      <c r="B128" s="162"/>
      <c r="C128" s="163"/>
      <c r="D128" s="141"/>
      <c r="E128" s="141"/>
      <c r="F128" s="162"/>
      <c r="G128" s="162"/>
      <c r="H128" s="141"/>
      <c r="I128" s="141"/>
      <c r="J128" s="141"/>
      <c r="K128" s="141"/>
      <c r="L128" s="141"/>
      <c r="M128" s="141"/>
      <c r="N128" s="141"/>
      <c r="O128" s="141"/>
      <c r="P128" s="141"/>
      <c r="Q128" s="141"/>
      <c r="R128" s="141"/>
      <c r="S128" s="141"/>
      <c r="T128" s="141"/>
      <c r="U128" s="141"/>
      <c r="V128" s="141"/>
      <c r="W128" s="141"/>
      <c r="X128" s="141"/>
      <c r="Y128" s="141"/>
      <c r="Z128" s="141"/>
    </row>
    <row r="129" customFormat="false" ht="12.75" hidden="false" customHeight="true" outlineLevel="0" collapsed="false">
      <c r="A129" s="141"/>
      <c r="B129" s="162"/>
      <c r="C129" s="163"/>
      <c r="D129" s="141"/>
      <c r="E129" s="141"/>
      <c r="F129" s="162"/>
      <c r="G129" s="162"/>
      <c r="H129" s="141"/>
      <c r="I129" s="141"/>
      <c r="J129" s="141"/>
      <c r="K129" s="141"/>
      <c r="L129" s="141"/>
      <c r="M129" s="141"/>
      <c r="N129" s="141"/>
      <c r="O129" s="141"/>
      <c r="P129" s="141"/>
      <c r="Q129" s="141"/>
      <c r="R129" s="141"/>
      <c r="S129" s="141"/>
      <c r="T129" s="141"/>
      <c r="U129" s="141"/>
      <c r="V129" s="141"/>
      <c r="W129" s="141"/>
      <c r="X129" s="141"/>
      <c r="Y129" s="141"/>
      <c r="Z129" s="141"/>
    </row>
    <row r="130" customFormat="false" ht="12.75" hidden="false" customHeight="true" outlineLevel="0" collapsed="false">
      <c r="A130" s="141"/>
      <c r="B130" s="162"/>
      <c r="C130" s="163"/>
      <c r="D130" s="141"/>
      <c r="E130" s="141"/>
      <c r="F130" s="162"/>
      <c r="G130" s="162"/>
      <c r="H130" s="141"/>
      <c r="I130" s="141"/>
      <c r="J130" s="141"/>
      <c r="K130" s="141"/>
      <c r="L130" s="141"/>
      <c r="M130" s="141"/>
      <c r="N130" s="141"/>
      <c r="O130" s="141"/>
      <c r="P130" s="141"/>
      <c r="Q130" s="141"/>
      <c r="R130" s="141"/>
      <c r="S130" s="141"/>
      <c r="T130" s="141"/>
      <c r="U130" s="141"/>
      <c r="V130" s="141"/>
      <c r="W130" s="141"/>
      <c r="X130" s="141"/>
      <c r="Y130" s="141"/>
      <c r="Z130" s="141"/>
    </row>
    <row r="131" customFormat="false" ht="12.75" hidden="false" customHeight="true" outlineLevel="0" collapsed="false">
      <c r="A131" s="141"/>
      <c r="B131" s="162"/>
      <c r="C131" s="163"/>
      <c r="D131" s="141"/>
      <c r="E131" s="141"/>
      <c r="F131" s="162"/>
      <c r="G131" s="162"/>
      <c r="H131" s="141"/>
      <c r="I131" s="141"/>
      <c r="J131" s="141"/>
      <c r="K131" s="141"/>
      <c r="L131" s="141"/>
      <c r="M131" s="141"/>
      <c r="N131" s="141"/>
      <c r="O131" s="141"/>
      <c r="P131" s="141"/>
      <c r="Q131" s="141"/>
      <c r="R131" s="141"/>
      <c r="S131" s="141"/>
      <c r="T131" s="141"/>
      <c r="U131" s="141"/>
      <c r="V131" s="141"/>
      <c r="W131" s="141"/>
      <c r="X131" s="141"/>
      <c r="Y131" s="141"/>
      <c r="Z131" s="141"/>
    </row>
    <row r="132" customFormat="false" ht="12.75" hidden="false" customHeight="true" outlineLevel="0" collapsed="false">
      <c r="A132" s="141"/>
      <c r="B132" s="162"/>
      <c r="C132" s="163"/>
      <c r="D132" s="141"/>
      <c r="E132" s="141"/>
      <c r="F132" s="162"/>
      <c r="G132" s="162"/>
      <c r="H132" s="141"/>
      <c r="I132" s="141"/>
      <c r="J132" s="141"/>
      <c r="K132" s="141"/>
      <c r="L132" s="141"/>
      <c r="M132" s="141"/>
      <c r="N132" s="141"/>
      <c r="O132" s="141"/>
      <c r="P132" s="141"/>
      <c r="Q132" s="141"/>
      <c r="R132" s="141"/>
      <c r="S132" s="141"/>
      <c r="T132" s="141"/>
      <c r="U132" s="141"/>
      <c r="V132" s="141"/>
      <c r="W132" s="141"/>
      <c r="X132" s="141"/>
      <c r="Y132" s="141"/>
      <c r="Z132" s="141"/>
    </row>
    <row r="133" customFormat="false" ht="12.75" hidden="false" customHeight="true" outlineLevel="0" collapsed="false">
      <c r="A133" s="141"/>
      <c r="B133" s="162"/>
      <c r="C133" s="163"/>
      <c r="D133" s="141"/>
      <c r="E133" s="141"/>
      <c r="F133" s="162"/>
      <c r="G133" s="162"/>
      <c r="H133" s="141"/>
      <c r="I133" s="141"/>
      <c r="J133" s="141"/>
      <c r="K133" s="141"/>
      <c r="L133" s="141"/>
      <c r="M133" s="141"/>
      <c r="N133" s="141"/>
      <c r="O133" s="141"/>
      <c r="P133" s="141"/>
      <c r="Q133" s="141"/>
      <c r="R133" s="141"/>
      <c r="S133" s="141"/>
      <c r="T133" s="141"/>
      <c r="U133" s="141"/>
      <c r="V133" s="141"/>
      <c r="W133" s="141"/>
      <c r="X133" s="141"/>
      <c r="Y133" s="141"/>
      <c r="Z133" s="141"/>
    </row>
    <row r="134" customFormat="false" ht="12.75" hidden="false" customHeight="true" outlineLevel="0" collapsed="false">
      <c r="A134" s="141"/>
      <c r="B134" s="162"/>
      <c r="C134" s="163"/>
      <c r="D134" s="141"/>
      <c r="E134" s="141"/>
      <c r="F134" s="162"/>
      <c r="G134" s="162"/>
      <c r="H134" s="141"/>
      <c r="I134" s="141"/>
      <c r="J134" s="141"/>
      <c r="K134" s="141"/>
      <c r="L134" s="141"/>
      <c r="M134" s="141"/>
      <c r="N134" s="141"/>
      <c r="O134" s="141"/>
      <c r="P134" s="141"/>
      <c r="Q134" s="141"/>
      <c r="R134" s="141"/>
      <c r="S134" s="141"/>
      <c r="T134" s="141"/>
      <c r="U134" s="141"/>
      <c r="V134" s="141"/>
      <c r="W134" s="141"/>
      <c r="X134" s="141"/>
      <c r="Y134" s="141"/>
      <c r="Z134" s="141"/>
    </row>
    <row r="135" customFormat="false" ht="12.75" hidden="false" customHeight="true" outlineLevel="0" collapsed="false">
      <c r="A135" s="141"/>
      <c r="B135" s="162"/>
      <c r="C135" s="163"/>
      <c r="D135" s="141"/>
      <c r="E135" s="141"/>
      <c r="F135" s="162"/>
      <c r="G135" s="162"/>
      <c r="H135" s="141"/>
      <c r="I135" s="141"/>
      <c r="J135" s="141"/>
      <c r="K135" s="141"/>
      <c r="L135" s="141"/>
      <c r="M135" s="141"/>
      <c r="N135" s="141"/>
      <c r="O135" s="141"/>
      <c r="P135" s="141"/>
      <c r="Q135" s="141"/>
      <c r="R135" s="141"/>
      <c r="S135" s="141"/>
      <c r="T135" s="141"/>
      <c r="U135" s="141"/>
      <c r="V135" s="141"/>
      <c r="W135" s="141"/>
      <c r="X135" s="141"/>
      <c r="Y135" s="141"/>
      <c r="Z135" s="141"/>
    </row>
    <row r="136" customFormat="false" ht="12.75" hidden="false" customHeight="true" outlineLevel="0" collapsed="false">
      <c r="A136" s="141"/>
      <c r="B136" s="162"/>
      <c r="C136" s="163"/>
      <c r="D136" s="141"/>
      <c r="E136" s="141"/>
      <c r="F136" s="162"/>
      <c r="G136" s="162"/>
      <c r="H136" s="141"/>
      <c r="I136" s="141"/>
      <c r="J136" s="141"/>
      <c r="K136" s="141"/>
      <c r="L136" s="141"/>
      <c r="M136" s="141"/>
      <c r="N136" s="141"/>
      <c r="O136" s="141"/>
      <c r="P136" s="141"/>
      <c r="Q136" s="141"/>
      <c r="R136" s="141"/>
      <c r="S136" s="141"/>
      <c r="T136" s="141"/>
      <c r="U136" s="141"/>
      <c r="V136" s="141"/>
      <c r="W136" s="141"/>
      <c r="X136" s="141"/>
      <c r="Y136" s="141"/>
      <c r="Z136" s="141"/>
    </row>
    <row r="137" customFormat="false" ht="12.75" hidden="false" customHeight="true" outlineLevel="0" collapsed="false">
      <c r="A137" s="141"/>
      <c r="B137" s="162"/>
      <c r="C137" s="163"/>
      <c r="D137" s="141"/>
      <c r="E137" s="141"/>
      <c r="F137" s="162"/>
      <c r="G137" s="162"/>
      <c r="H137" s="141"/>
      <c r="I137" s="141"/>
      <c r="J137" s="141"/>
      <c r="K137" s="141"/>
      <c r="L137" s="141"/>
      <c r="M137" s="141"/>
      <c r="N137" s="141"/>
      <c r="O137" s="141"/>
      <c r="P137" s="141"/>
      <c r="Q137" s="141"/>
      <c r="R137" s="141"/>
      <c r="S137" s="141"/>
      <c r="T137" s="141"/>
      <c r="U137" s="141"/>
      <c r="V137" s="141"/>
      <c r="W137" s="141"/>
      <c r="X137" s="141"/>
      <c r="Y137" s="141"/>
      <c r="Z137" s="141"/>
    </row>
    <row r="138" customFormat="false" ht="12.75" hidden="false" customHeight="true" outlineLevel="0" collapsed="false">
      <c r="A138" s="141"/>
      <c r="B138" s="162"/>
      <c r="C138" s="163"/>
      <c r="D138" s="141"/>
      <c r="E138" s="141"/>
      <c r="F138" s="162"/>
      <c r="G138" s="162"/>
      <c r="H138" s="141"/>
      <c r="I138" s="141"/>
      <c r="J138" s="141"/>
      <c r="K138" s="141"/>
      <c r="L138" s="141"/>
      <c r="M138" s="141"/>
      <c r="N138" s="141"/>
      <c r="O138" s="141"/>
      <c r="P138" s="141"/>
      <c r="Q138" s="141"/>
      <c r="R138" s="141"/>
      <c r="S138" s="141"/>
      <c r="T138" s="141"/>
      <c r="U138" s="141"/>
      <c r="V138" s="141"/>
      <c r="W138" s="141"/>
      <c r="X138" s="141"/>
      <c r="Y138" s="141"/>
      <c r="Z138" s="141"/>
    </row>
    <row r="139" customFormat="false" ht="12.75" hidden="false" customHeight="true" outlineLevel="0" collapsed="false">
      <c r="A139" s="141"/>
      <c r="B139" s="162"/>
      <c r="C139" s="163"/>
      <c r="D139" s="141"/>
      <c r="E139" s="141"/>
      <c r="F139" s="162"/>
      <c r="G139" s="162"/>
      <c r="H139" s="141"/>
      <c r="I139" s="141"/>
      <c r="J139" s="141"/>
      <c r="K139" s="141"/>
      <c r="L139" s="141"/>
      <c r="M139" s="141"/>
      <c r="N139" s="141"/>
      <c r="O139" s="141"/>
      <c r="P139" s="141"/>
      <c r="Q139" s="141"/>
      <c r="R139" s="141"/>
      <c r="S139" s="141"/>
      <c r="T139" s="141"/>
      <c r="U139" s="141"/>
      <c r="V139" s="141"/>
      <c r="W139" s="141"/>
      <c r="X139" s="141"/>
      <c r="Y139" s="141"/>
      <c r="Z139" s="141"/>
    </row>
    <row r="140" customFormat="false" ht="12.75" hidden="false" customHeight="true" outlineLevel="0" collapsed="false">
      <c r="A140" s="141"/>
      <c r="B140" s="162"/>
      <c r="C140" s="163"/>
      <c r="D140" s="141"/>
      <c r="E140" s="141"/>
      <c r="F140" s="162"/>
      <c r="G140" s="162"/>
      <c r="H140" s="141"/>
      <c r="I140" s="141"/>
      <c r="J140" s="141"/>
      <c r="K140" s="141"/>
      <c r="L140" s="141"/>
      <c r="M140" s="141"/>
      <c r="N140" s="141"/>
      <c r="O140" s="141"/>
      <c r="P140" s="141"/>
      <c r="Q140" s="141"/>
      <c r="R140" s="141"/>
      <c r="S140" s="141"/>
      <c r="T140" s="141"/>
      <c r="U140" s="141"/>
      <c r="V140" s="141"/>
      <c r="W140" s="141"/>
      <c r="X140" s="141"/>
      <c r="Y140" s="141"/>
      <c r="Z140" s="141"/>
    </row>
    <row r="141" customFormat="false" ht="12.75" hidden="false" customHeight="true" outlineLevel="0" collapsed="false">
      <c r="A141" s="141"/>
      <c r="B141" s="162"/>
      <c r="C141" s="163"/>
      <c r="D141" s="141"/>
      <c r="E141" s="141"/>
      <c r="F141" s="162"/>
      <c r="G141" s="162"/>
      <c r="H141" s="141"/>
      <c r="I141" s="141"/>
      <c r="J141" s="141"/>
      <c r="K141" s="141"/>
      <c r="L141" s="141"/>
      <c r="M141" s="141"/>
      <c r="N141" s="141"/>
      <c r="O141" s="141"/>
      <c r="P141" s="141"/>
      <c r="Q141" s="141"/>
      <c r="R141" s="141"/>
      <c r="S141" s="141"/>
      <c r="T141" s="141"/>
      <c r="U141" s="141"/>
      <c r="V141" s="141"/>
      <c r="W141" s="141"/>
      <c r="X141" s="141"/>
      <c r="Y141" s="141"/>
      <c r="Z141" s="141"/>
    </row>
    <row r="142" customFormat="false" ht="12.75" hidden="false" customHeight="true" outlineLevel="0" collapsed="false">
      <c r="A142" s="141"/>
      <c r="B142" s="162"/>
      <c r="C142" s="163"/>
      <c r="D142" s="141"/>
      <c r="E142" s="141"/>
      <c r="F142" s="162"/>
      <c r="G142" s="162"/>
      <c r="H142" s="141"/>
      <c r="I142" s="141"/>
      <c r="J142" s="141"/>
      <c r="K142" s="141"/>
      <c r="L142" s="141"/>
      <c r="M142" s="141"/>
      <c r="N142" s="141"/>
      <c r="O142" s="141"/>
      <c r="P142" s="141"/>
      <c r="Q142" s="141"/>
      <c r="R142" s="141"/>
      <c r="S142" s="141"/>
      <c r="T142" s="141"/>
      <c r="U142" s="141"/>
      <c r="V142" s="141"/>
      <c r="W142" s="141"/>
      <c r="X142" s="141"/>
      <c r="Y142" s="141"/>
      <c r="Z142" s="141"/>
    </row>
    <row r="143" customFormat="false" ht="12.75" hidden="false" customHeight="true" outlineLevel="0" collapsed="false">
      <c r="A143" s="141"/>
      <c r="B143" s="162"/>
      <c r="C143" s="163"/>
      <c r="D143" s="141"/>
      <c r="E143" s="141"/>
      <c r="F143" s="162"/>
      <c r="G143" s="162"/>
      <c r="H143" s="141"/>
      <c r="I143" s="141"/>
      <c r="J143" s="141"/>
      <c r="K143" s="141"/>
      <c r="L143" s="141"/>
      <c r="M143" s="141"/>
      <c r="N143" s="141"/>
      <c r="O143" s="141"/>
      <c r="P143" s="141"/>
      <c r="Q143" s="141"/>
      <c r="R143" s="141"/>
      <c r="S143" s="141"/>
      <c r="T143" s="141"/>
      <c r="U143" s="141"/>
      <c r="V143" s="141"/>
      <c r="W143" s="141"/>
      <c r="X143" s="141"/>
      <c r="Y143" s="141"/>
      <c r="Z143" s="141"/>
    </row>
    <row r="144" customFormat="false" ht="12.75" hidden="false" customHeight="true" outlineLevel="0" collapsed="false">
      <c r="A144" s="141"/>
      <c r="B144" s="162"/>
      <c r="C144" s="163"/>
      <c r="D144" s="141"/>
      <c r="E144" s="141"/>
      <c r="F144" s="162"/>
      <c r="G144" s="162"/>
      <c r="H144" s="141"/>
      <c r="I144" s="141"/>
      <c r="J144" s="141"/>
      <c r="K144" s="141"/>
      <c r="L144" s="141"/>
      <c r="M144" s="141"/>
      <c r="N144" s="141"/>
      <c r="O144" s="141"/>
      <c r="P144" s="141"/>
      <c r="Q144" s="141"/>
      <c r="R144" s="141"/>
      <c r="S144" s="141"/>
      <c r="T144" s="141"/>
      <c r="U144" s="141"/>
      <c r="V144" s="141"/>
      <c r="W144" s="141"/>
      <c r="X144" s="141"/>
      <c r="Y144" s="141"/>
      <c r="Z144" s="141"/>
    </row>
    <row r="145" customFormat="false" ht="12.75" hidden="false" customHeight="true" outlineLevel="0" collapsed="false">
      <c r="A145" s="141"/>
      <c r="B145" s="162"/>
      <c r="C145" s="163"/>
      <c r="D145" s="141"/>
      <c r="E145" s="141"/>
      <c r="F145" s="162"/>
      <c r="G145" s="162"/>
      <c r="H145" s="141"/>
      <c r="I145" s="141"/>
      <c r="J145" s="141"/>
      <c r="K145" s="141"/>
      <c r="L145" s="141"/>
      <c r="M145" s="141"/>
      <c r="N145" s="141"/>
      <c r="O145" s="141"/>
      <c r="P145" s="141"/>
      <c r="Q145" s="141"/>
      <c r="R145" s="141"/>
      <c r="S145" s="141"/>
      <c r="T145" s="141"/>
      <c r="U145" s="141"/>
      <c r="V145" s="141"/>
      <c r="W145" s="141"/>
      <c r="X145" s="141"/>
      <c r="Y145" s="141"/>
      <c r="Z145" s="141"/>
    </row>
    <row r="146" customFormat="false" ht="12.75" hidden="false" customHeight="true" outlineLevel="0" collapsed="false">
      <c r="A146" s="141"/>
      <c r="B146" s="162"/>
      <c r="C146" s="163"/>
      <c r="D146" s="141"/>
      <c r="E146" s="141"/>
      <c r="F146" s="162"/>
      <c r="G146" s="162"/>
      <c r="H146" s="141"/>
      <c r="I146" s="141"/>
      <c r="J146" s="141"/>
      <c r="K146" s="141"/>
      <c r="L146" s="141"/>
      <c r="M146" s="141"/>
      <c r="N146" s="141"/>
      <c r="O146" s="141"/>
      <c r="P146" s="141"/>
      <c r="Q146" s="141"/>
      <c r="R146" s="141"/>
      <c r="S146" s="141"/>
      <c r="T146" s="141"/>
      <c r="U146" s="141"/>
      <c r="V146" s="141"/>
      <c r="W146" s="141"/>
      <c r="X146" s="141"/>
      <c r="Y146" s="141"/>
      <c r="Z146" s="141"/>
    </row>
    <row r="147" customFormat="false" ht="12.75" hidden="false" customHeight="true" outlineLevel="0" collapsed="false">
      <c r="A147" s="141"/>
      <c r="B147" s="162"/>
      <c r="C147" s="163"/>
      <c r="D147" s="141"/>
      <c r="E147" s="141"/>
      <c r="F147" s="162"/>
      <c r="G147" s="162"/>
      <c r="H147" s="141"/>
      <c r="I147" s="141"/>
      <c r="J147" s="141"/>
      <c r="K147" s="141"/>
      <c r="L147" s="141"/>
      <c r="M147" s="141"/>
      <c r="N147" s="141"/>
      <c r="O147" s="141"/>
      <c r="P147" s="141"/>
      <c r="Q147" s="141"/>
      <c r="R147" s="141"/>
      <c r="S147" s="141"/>
      <c r="T147" s="141"/>
      <c r="U147" s="141"/>
      <c r="V147" s="141"/>
      <c r="W147" s="141"/>
      <c r="X147" s="141"/>
      <c r="Y147" s="141"/>
      <c r="Z147" s="141"/>
    </row>
    <row r="148" customFormat="false" ht="12.75" hidden="false" customHeight="true" outlineLevel="0" collapsed="false">
      <c r="A148" s="141"/>
      <c r="B148" s="162"/>
      <c r="C148" s="163"/>
      <c r="D148" s="141"/>
      <c r="E148" s="141"/>
      <c r="F148" s="162"/>
      <c r="G148" s="162"/>
      <c r="H148" s="141"/>
      <c r="I148" s="141"/>
      <c r="J148" s="141"/>
      <c r="K148" s="141"/>
      <c r="L148" s="141"/>
      <c r="M148" s="141"/>
      <c r="N148" s="141"/>
      <c r="O148" s="141"/>
      <c r="P148" s="141"/>
      <c r="Q148" s="141"/>
      <c r="R148" s="141"/>
      <c r="S148" s="141"/>
      <c r="T148" s="141"/>
      <c r="U148" s="141"/>
      <c r="V148" s="141"/>
      <c r="W148" s="141"/>
      <c r="X148" s="141"/>
      <c r="Y148" s="141"/>
      <c r="Z148" s="141"/>
    </row>
    <row r="149" customFormat="false" ht="12.75" hidden="false" customHeight="true" outlineLevel="0" collapsed="false">
      <c r="A149" s="141"/>
      <c r="B149" s="162"/>
      <c r="C149" s="163"/>
      <c r="D149" s="141"/>
      <c r="E149" s="141"/>
      <c r="F149" s="162"/>
      <c r="G149" s="162"/>
      <c r="H149" s="141"/>
      <c r="I149" s="141"/>
      <c r="J149" s="141"/>
      <c r="K149" s="141"/>
      <c r="L149" s="141"/>
      <c r="M149" s="141"/>
      <c r="N149" s="141"/>
      <c r="O149" s="141"/>
      <c r="P149" s="141"/>
      <c r="Q149" s="141"/>
      <c r="R149" s="141"/>
      <c r="S149" s="141"/>
      <c r="T149" s="141"/>
      <c r="U149" s="141"/>
      <c r="V149" s="141"/>
      <c r="W149" s="141"/>
      <c r="X149" s="141"/>
      <c r="Y149" s="141"/>
      <c r="Z149" s="141"/>
    </row>
    <row r="150" customFormat="false" ht="12.75" hidden="false" customHeight="true" outlineLevel="0" collapsed="false">
      <c r="A150" s="141"/>
      <c r="B150" s="162"/>
      <c r="C150" s="163"/>
      <c r="D150" s="141"/>
      <c r="E150" s="141"/>
      <c r="F150" s="162"/>
      <c r="G150" s="162"/>
      <c r="H150" s="141"/>
      <c r="I150" s="141"/>
      <c r="J150" s="141"/>
      <c r="K150" s="141"/>
      <c r="L150" s="141"/>
      <c r="M150" s="141"/>
      <c r="N150" s="141"/>
      <c r="O150" s="141"/>
      <c r="P150" s="141"/>
      <c r="Q150" s="141"/>
      <c r="R150" s="141"/>
      <c r="S150" s="141"/>
      <c r="T150" s="141"/>
      <c r="U150" s="141"/>
      <c r="V150" s="141"/>
      <c r="W150" s="141"/>
      <c r="X150" s="141"/>
      <c r="Y150" s="141"/>
      <c r="Z150" s="141"/>
    </row>
    <row r="151" customFormat="false" ht="12.75" hidden="false" customHeight="true" outlineLevel="0" collapsed="false">
      <c r="A151" s="141"/>
      <c r="B151" s="162"/>
      <c r="C151" s="163"/>
      <c r="D151" s="141"/>
      <c r="E151" s="141"/>
      <c r="F151" s="162"/>
      <c r="G151" s="162"/>
      <c r="H151" s="141"/>
      <c r="I151" s="141"/>
      <c r="J151" s="141"/>
      <c r="K151" s="141"/>
      <c r="L151" s="141"/>
      <c r="M151" s="141"/>
      <c r="N151" s="141"/>
      <c r="O151" s="141"/>
      <c r="P151" s="141"/>
      <c r="Q151" s="141"/>
      <c r="R151" s="141"/>
      <c r="S151" s="141"/>
      <c r="T151" s="141"/>
      <c r="U151" s="141"/>
      <c r="V151" s="141"/>
      <c r="W151" s="141"/>
      <c r="X151" s="141"/>
      <c r="Y151" s="141"/>
      <c r="Z151" s="141"/>
    </row>
    <row r="152" customFormat="false" ht="12.75" hidden="false" customHeight="true" outlineLevel="0" collapsed="false">
      <c r="A152" s="141"/>
      <c r="B152" s="162"/>
      <c r="C152" s="163"/>
      <c r="D152" s="141"/>
      <c r="E152" s="141"/>
      <c r="F152" s="162"/>
      <c r="G152" s="162"/>
      <c r="H152" s="141"/>
      <c r="I152" s="141"/>
      <c r="J152" s="141"/>
      <c r="K152" s="141"/>
      <c r="L152" s="141"/>
      <c r="M152" s="141"/>
      <c r="N152" s="141"/>
      <c r="O152" s="141"/>
      <c r="P152" s="141"/>
      <c r="Q152" s="141"/>
      <c r="R152" s="141"/>
      <c r="S152" s="141"/>
      <c r="T152" s="141"/>
      <c r="U152" s="141"/>
      <c r="V152" s="141"/>
      <c r="W152" s="141"/>
      <c r="X152" s="141"/>
      <c r="Y152" s="141"/>
      <c r="Z152" s="141"/>
    </row>
    <row r="153" customFormat="false" ht="12.75" hidden="false" customHeight="true" outlineLevel="0" collapsed="false">
      <c r="A153" s="141"/>
      <c r="B153" s="162"/>
      <c r="C153" s="163"/>
      <c r="D153" s="141"/>
      <c r="E153" s="141"/>
      <c r="F153" s="162"/>
      <c r="G153" s="162"/>
      <c r="H153" s="141"/>
      <c r="I153" s="141"/>
      <c r="J153" s="141"/>
      <c r="K153" s="141"/>
      <c r="L153" s="141"/>
      <c r="M153" s="141"/>
      <c r="N153" s="141"/>
      <c r="O153" s="141"/>
      <c r="P153" s="141"/>
      <c r="Q153" s="141"/>
      <c r="R153" s="141"/>
      <c r="S153" s="141"/>
      <c r="T153" s="141"/>
      <c r="U153" s="141"/>
      <c r="V153" s="141"/>
      <c r="W153" s="141"/>
      <c r="X153" s="141"/>
      <c r="Y153" s="141"/>
      <c r="Z153" s="141"/>
    </row>
    <row r="154" customFormat="false" ht="12.75" hidden="false" customHeight="true" outlineLevel="0" collapsed="false">
      <c r="A154" s="141"/>
      <c r="B154" s="162"/>
      <c r="C154" s="163"/>
      <c r="D154" s="141"/>
      <c r="E154" s="141"/>
      <c r="F154" s="162"/>
      <c r="G154" s="162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  <c r="Z154" s="141"/>
    </row>
    <row r="155" customFormat="false" ht="12.75" hidden="false" customHeight="true" outlineLevel="0" collapsed="false">
      <c r="A155" s="141"/>
      <c r="B155" s="162"/>
      <c r="C155" s="163"/>
      <c r="D155" s="141"/>
      <c r="E155" s="141"/>
      <c r="F155" s="162"/>
      <c r="G155" s="162"/>
      <c r="H155" s="141"/>
      <c r="I155" s="141"/>
      <c r="J155" s="141"/>
      <c r="K155" s="141"/>
      <c r="L155" s="141"/>
      <c r="M155" s="141"/>
      <c r="N155" s="141"/>
      <c r="O155" s="141"/>
      <c r="P155" s="141"/>
      <c r="Q155" s="141"/>
      <c r="R155" s="141"/>
      <c r="S155" s="141"/>
      <c r="T155" s="141"/>
      <c r="U155" s="141"/>
      <c r="V155" s="141"/>
      <c r="W155" s="141"/>
      <c r="X155" s="141"/>
      <c r="Y155" s="141"/>
      <c r="Z155" s="141"/>
    </row>
    <row r="156" customFormat="false" ht="12.75" hidden="false" customHeight="true" outlineLevel="0" collapsed="false">
      <c r="A156" s="141"/>
      <c r="B156" s="162"/>
      <c r="C156" s="163"/>
      <c r="D156" s="141"/>
      <c r="E156" s="141"/>
      <c r="F156" s="162"/>
      <c r="G156" s="162"/>
      <c r="H156" s="141"/>
      <c r="I156" s="141"/>
      <c r="J156" s="141"/>
      <c r="K156" s="141"/>
      <c r="L156" s="141"/>
      <c r="M156" s="141"/>
      <c r="N156" s="141"/>
      <c r="O156" s="141"/>
      <c r="P156" s="141"/>
      <c r="Q156" s="141"/>
      <c r="R156" s="141"/>
      <c r="S156" s="141"/>
      <c r="T156" s="141"/>
      <c r="U156" s="141"/>
      <c r="V156" s="141"/>
      <c r="W156" s="141"/>
      <c r="X156" s="141"/>
      <c r="Y156" s="141"/>
      <c r="Z156" s="141"/>
    </row>
    <row r="157" customFormat="false" ht="12.75" hidden="false" customHeight="true" outlineLevel="0" collapsed="false">
      <c r="A157" s="141"/>
      <c r="B157" s="162"/>
      <c r="C157" s="163"/>
      <c r="D157" s="141"/>
      <c r="E157" s="141"/>
      <c r="F157" s="162"/>
      <c r="G157" s="162"/>
      <c r="H157" s="141"/>
      <c r="I157" s="141"/>
      <c r="J157" s="141"/>
      <c r="K157" s="141"/>
      <c r="L157" s="141"/>
      <c r="M157" s="141"/>
      <c r="N157" s="141"/>
      <c r="O157" s="141"/>
      <c r="P157" s="141"/>
      <c r="Q157" s="141"/>
      <c r="R157" s="141"/>
      <c r="S157" s="141"/>
      <c r="T157" s="141"/>
      <c r="U157" s="141"/>
      <c r="V157" s="141"/>
      <c r="W157" s="141"/>
      <c r="X157" s="141"/>
      <c r="Y157" s="141"/>
      <c r="Z157" s="141"/>
    </row>
    <row r="158" customFormat="false" ht="12.75" hidden="false" customHeight="true" outlineLevel="0" collapsed="false">
      <c r="A158" s="141"/>
      <c r="B158" s="162"/>
      <c r="C158" s="163"/>
      <c r="D158" s="141"/>
      <c r="E158" s="141"/>
      <c r="F158" s="162"/>
      <c r="G158" s="162"/>
      <c r="H158" s="141"/>
      <c r="I158" s="141"/>
      <c r="J158" s="141"/>
      <c r="K158" s="141"/>
      <c r="L158" s="141"/>
      <c r="M158" s="141"/>
      <c r="N158" s="141"/>
      <c r="O158" s="141"/>
      <c r="P158" s="141"/>
      <c r="Q158" s="141"/>
      <c r="R158" s="141"/>
      <c r="S158" s="141"/>
      <c r="T158" s="141"/>
      <c r="U158" s="141"/>
      <c r="V158" s="141"/>
      <c r="W158" s="141"/>
      <c r="X158" s="141"/>
      <c r="Y158" s="141"/>
      <c r="Z158" s="141"/>
    </row>
    <row r="159" customFormat="false" ht="12.75" hidden="false" customHeight="true" outlineLevel="0" collapsed="false">
      <c r="A159" s="141"/>
      <c r="B159" s="162"/>
      <c r="C159" s="163"/>
      <c r="D159" s="141"/>
      <c r="E159" s="141"/>
      <c r="F159" s="162"/>
      <c r="G159" s="162"/>
      <c r="H159" s="141"/>
      <c r="I159" s="141"/>
      <c r="J159" s="141"/>
      <c r="K159" s="141"/>
      <c r="L159" s="141"/>
      <c r="M159" s="141"/>
      <c r="N159" s="141"/>
      <c r="O159" s="141"/>
      <c r="P159" s="141"/>
      <c r="Q159" s="141"/>
      <c r="R159" s="141"/>
      <c r="S159" s="141"/>
      <c r="T159" s="141"/>
      <c r="U159" s="141"/>
      <c r="V159" s="141"/>
      <c r="W159" s="141"/>
      <c r="X159" s="141"/>
      <c r="Y159" s="141"/>
      <c r="Z159" s="141"/>
    </row>
    <row r="160" customFormat="false" ht="12.75" hidden="false" customHeight="true" outlineLevel="0" collapsed="false">
      <c r="A160" s="141"/>
      <c r="B160" s="162"/>
      <c r="C160" s="163"/>
      <c r="D160" s="141"/>
      <c r="E160" s="141"/>
      <c r="F160" s="162"/>
      <c r="G160" s="162"/>
      <c r="H160" s="141"/>
      <c r="I160" s="141"/>
      <c r="J160" s="141"/>
      <c r="K160" s="141"/>
      <c r="L160" s="141"/>
      <c r="M160" s="141"/>
      <c r="N160" s="141"/>
      <c r="O160" s="141"/>
      <c r="P160" s="141"/>
      <c r="Q160" s="141"/>
      <c r="R160" s="141"/>
      <c r="S160" s="141"/>
      <c r="T160" s="141"/>
      <c r="U160" s="141"/>
      <c r="V160" s="141"/>
      <c r="W160" s="141"/>
      <c r="X160" s="141"/>
      <c r="Y160" s="141"/>
      <c r="Z160" s="141"/>
    </row>
    <row r="161" customFormat="false" ht="12.75" hidden="false" customHeight="true" outlineLevel="0" collapsed="false">
      <c r="A161" s="141"/>
      <c r="B161" s="162"/>
      <c r="C161" s="163"/>
      <c r="D161" s="141"/>
      <c r="E161" s="141"/>
      <c r="F161" s="162"/>
      <c r="G161" s="162"/>
      <c r="H161" s="141"/>
      <c r="I161" s="141"/>
      <c r="J161" s="141"/>
      <c r="K161" s="141"/>
      <c r="L161" s="141"/>
      <c r="M161" s="141"/>
      <c r="N161" s="141"/>
      <c r="O161" s="141"/>
      <c r="P161" s="141"/>
      <c r="Q161" s="141"/>
      <c r="R161" s="141"/>
      <c r="S161" s="141"/>
      <c r="T161" s="141"/>
      <c r="U161" s="141"/>
      <c r="V161" s="141"/>
      <c r="W161" s="141"/>
      <c r="X161" s="141"/>
      <c r="Y161" s="141"/>
      <c r="Z161" s="141"/>
    </row>
    <row r="162" customFormat="false" ht="12.75" hidden="false" customHeight="true" outlineLevel="0" collapsed="false">
      <c r="A162" s="141"/>
      <c r="B162" s="162"/>
      <c r="C162" s="163"/>
      <c r="D162" s="141"/>
      <c r="E162" s="141"/>
      <c r="F162" s="162"/>
      <c r="G162" s="162"/>
      <c r="H162" s="141"/>
      <c r="I162" s="141"/>
      <c r="J162" s="141"/>
      <c r="K162" s="141"/>
      <c r="L162" s="141"/>
      <c r="M162" s="141"/>
      <c r="N162" s="141"/>
      <c r="O162" s="141"/>
      <c r="P162" s="141"/>
      <c r="Q162" s="141"/>
      <c r="R162" s="141"/>
      <c r="S162" s="141"/>
      <c r="T162" s="141"/>
      <c r="U162" s="141"/>
      <c r="V162" s="141"/>
      <c r="W162" s="141"/>
      <c r="X162" s="141"/>
      <c r="Y162" s="141"/>
      <c r="Z162" s="141"/>
    </row>
    <row r="163" customFormat="false" ht="12.75" hidden="false" customHeight="true" outlineLevel="0" collapsed="false">
      <c r="A163" s="141"/>
      <c r="B163" s="162"/>
      <c r="C163" s="163"/>
      <c r="D163" s="141"/>
      <c r="E163" s="141"/>
      <c r="F163" s="162"/>
      <c r="G163" s="162"/>
      <c r="H163" s="141"/>
      <c r="I163" s="141"/>
      <c r="J163" s="141"/>
      <c r="K163" s="141"/>
      <c r="L163" s="141"/>
      <c r="M163" s="141"/>
      <c r="N163" s="141"/>
      <c r="O163" s="141"/>
      <c r="P163" s="141"/>
      <c r="Q163" s="141"/>
      <c r="R163" s="141"/>
      <c r="S163" s="141"/>
      <c r="T163" s="141"/>
      <c r="U163" s="141"/>
      <c r="V163" s="141"/>
      <c r="W163" s="141"/>
      <c r="X163" s="141"/>
      <c r="Y163" s="141"/>
      <c r="Z163" s="141"/>
    </row>
    <row r="164" customFormat="false" ht="12.75" hidden="false" customHeight="true" outlineLevel="0" collapsed="false">
      <c r="A164" s="141"/>
      <c r="B164" s="162"/>
      <c r="C164" s="163"/>
      <c r="D164" s="141"/>
      <c r="E164" s="141"/>
      <c r="F164" s="162"/>
      <c r="G164" s="162"/>
      <c r="H164" s="141"/>
      <c r="I164" s="141"/>
      <c r="J164" s="141"/>
      <c r="K164" s="141"/>
      <c r="L164" s="141"/>
      <c r="M164" s="141"/>
      <c r="N164" s="141"/>
      <c r="O164" s="141"/>
      <c r="P164" s="141"/>
      <c r="Q164" s="141"/>
      <c r="R164" s="141"/>
      <c r="S164" s="141"/>
      <c r="T164" s="141"/>
      <c r="U164" s="141"/>
      <c r="V164" s="141"/>
      <c r="W164" s="141"/>
      <c r="X164" s="141"/>
      <c r="Y164" s="141"/>
      <c r="Z164" s="141"/>
    </row>
    <row r="165" customFormat="false" ht="12.75" hidden="false" customHeight="true" outlineLevel="0" collapsed="false">
      <c r="A165" s="141"/>
      <c r="B165" s="162"/>
      <c r="C165" s="163"/>
      <c r="D165" s="141"/>
      <c r="E165" s="141"/>
      <c r="F165" s="162"/>
      <c r="G165" s="162"/>
      <c r="H165" s="141"/>
      <c r="I165" s="141"/>
      <c r="J165" s="141"/>
      <c r="K165" s="141"/>
      <c r="L165" s="141"/>
      <c r="M165" s="141"/>
      <c r="N165" s="141"/>
      <c r="O165" s="141"/>
      <c r="P165" s="141"/>
      <c r="Q165" s="141"/>
      <c r="R165" s="141"/>
      <c r="S165" s="141"/>
      <c r="T165" s="141"/>
      <c r="U165" s="141"/>
      <c r="V165" s="141"/>
      <c r="W165" s="141"/>
      <c r="X165" s="141"/>
      <c r="Y165" s="141"/>
      <c r="Z165" s="141"/>
    </row>
    <row r="166" customFormat="false" ht="12.75" hidden="false" customHeight="true" outlineLevel="0" collapsed="false">
      <c r="A166" s="141"/>
      <c r="B166" s="162"/>
      <c r="C166" s="163"/>
      <c r="D166" s="141"/>
      <c r="E166" s="141"/>
      <c r="F166" s="162"/>
      <c r="G166" s="162"/>
      <c r="H166" s="141"/>
      <c r="I166" s="141"/>
      <c r="J166" s="141"/>
      <c r="K166" s="141"/>
      <c r="L166" s="141"/>
      <c r="M166" s="141"/>
      <c r="N166" s="141"/>
      <c r="O166" s="141"/>
      <c r="P166" s="141"/>
      <c r="Q166" s="141"/>
      <c r="R166" s="141"/>
      <c r="S166" s="141"/>
      <c r="T166" s="141"/>
      <c r="U166" s="141"/>
      <c r="V166" s="141"/>
      <c r="W166" s="141"/>
      <c r="X166" s="141"/>
      <c r="Y166" s="141"/>
      <c r="Z166" s="141"/>
    </row>
    <row r="167" customFormat="false" ht="12.75" hidden="false" customHeight="true" outlineLevel="0" collapsed="false">
      <c r="A167" s="141"/>
      <c r="B167" s="162"/>
      <c r="C167" s="163"/>
      <c r="D167" s="141"/>
      <c r="E167" s="141"/>
      <c r="F167" s="162"/>
      <c r="G167" s="162"/>
      <c r="H167" s="141"/>
      <c r="I167" s="141"/>
      <c r="J167" s="141"/>
      <c r="K167" s="141"/>
      <c r="L167" s="141"/>
      <c r="M167" s="141"/>
      <c r="N167" s="141"/>
      <c r="O167" s="141"/>
      <c r="P167" s="141"/>
      <c r="Q167" s="141"/>
      <c r="R167" s="141"/>
      <c r="S167" s="141"/>
      <c r="T167" s="141"/>
      <c r="U167" s="141"/>
      <c r="V167" s="141"/>
      <c r="W167" s="141"/>
      <c r="X167" s="141"/>
      <c r="Y167" s="141"/>
      <c r="Z167" s="141"/>
    </row>
    <row r="168" customFormat="false" ht="12.75" hidden="false" customHeight="true" outlineLevel="0" collapsed="false">
      <c r="A168" s="141"/>
      <c r="B168" s="162"/>
      <c r="C168" s="163"/>
      <c r="D168" s="141"/>
      <c r="E168" s="141"/>
      <c r="F168" s="162"/>
      <c r="G168" s="162"/>
      <c r="H168" s="141"/>
      <c r="I168" s="141"/>
      <c r="J168" s="141"/>
      <c r="K168" s="141"/>
      <c r="L168" s="141"/>
      <c r="M168" s="141"/>
      <c r="N168" s="141"/>
      <c r="O168" s="141"/>
      <c r="P168" s="141"/>
      <c r="Q168" s="141"/>
      <c r="R168" s="141"/>
      <c r="S168" s="141"/>
      <c r="T168" s="141"/>
      <c r="U168" s="141"/>
      <c r="V168" s="141"/>
      <c r="W168" s="141"/>
      <c r="X168" s="141"/>
      <c r="Y168" s="141"/>
      <c r="Z168" s="141"/>
    </row>
    <row r="169" customFormat="false" ht="12.75" hidden="false" customHeight="true" outlineLevel="0" collapsed="false">
      <c r="A169" s="141"/>
      <c r="B169" s="162"/>
      <c r="C169" s="163"/>
      <c r="D169" s="141"/>
      <c r="E169" s="141"/>
      <c r="F169" s="162"/>
      <c r="G169" s="162"/>
      <c r="H169" s="141"/>
      <c r="I169" s="141"/>
      <c r="J169" s="141"/>
      <c r="K169" s="141"/>
      <c r="L169" s="141"/>
      <c r="M169" s="141"/>
      <c r="N169" s="141"/>
      <c r="O169" s="141"/>
      <c r="P169" s="141"/>
      <c r="Q169" s="141"/>
      <c r="R169" s="141"/>
      <c r="S169" s="141"/>
      <c r="T169" s="141"/>
      <c r="U169" s="141"/>
      <c r="V169" s="141"/>
      <c r="W169" s="141"/>
      <c r="X169" s="141"/>
      <c r="Y169" s="141"/>
      <c r="Z169" s="141"/>
    </row>
    <row r="170" customFormat="false" ht="12.75" hidden="false" customHeight="true" outlineLevel="0" collapsed="false">
      <c r="A170" s="141"/>
      <c r="B170" s="162"/>
      <c r="C170" s="163"/>
      <c r="D170" s="141"/>
      <c r="E170" s="141"/>
      <c r="F170" s="162"/>
      <c r="G170" s="162"/>
      <c r="H170" s="141"/>
      <c r="I170" s="141"/>
      <c r="J170" s="141"/>
      <c r="K170" s="141"/>
      <c r="L170" s="141"/>
      <c r="M170" s="141"/>
      <c r="N170" s="141"/>
      <c r="O170" s="141"/>
      <c r="P170" s="141"/>
      <c r="Q170" s="141"/>
      <c r="R170" s="141"/>
      <c r="S170" s="141"/>
      <c r="T170" s="141"/>
      <c r="U170" s="141"/>
      <c r="V170" s="141"/>
      <c r="W170" s="141"/>
      <c r="X170" s="141"/>
      <c r="Y170" s="141"/>
      <c r="Z170" s="141"/>
    </row>
    <row r="171" customFormat="false" ht="12.75" hidden="false" customHeight="true" outlineLevel="0" collapsed="false">
      <c r="A171" s="141"/>
      <c r="B171" s="162"/>
      <c r="C171" s="163"/>
      <c r="D171" s="141"/>
      <c r="E171" s="141"/>
      <c r="F171" s="162"/>
      <c r="G171" s="162"/>
      <c r="H171" s="141"/>
      <c r="I171" s="141"/>
      <c r="J171" s="141"/>
      <c r="K171" s="141"/>
      <c r="L171" s="141"/>
      <c r="M171" s="141"/>
      <c r="N171" s="141"/>
      <c r="O171" s="141"/>
      <c r="P171" s="141"/>
      <c r="Q171" s="141"/>
      <c r="R171" s="141"/>
      <c r="S171" s="141"/>
      <c r="T171" s="141"/>
      <c r="U171" s="141"/>
      <c r="V171" s="141"/>
      <c r="W171" s="141"/>
      <c r="X171" s="141"/>
      <c r="Y171" s="141"/>
      <c r="Z171" s="141"/>
    </row>
    <row r="172" customFormat="false" ht="12.75" hidden="false" customHeight="true" outlineLevel="0" collapsed="false">
      <c r="A172" s="141"/>
      <c r="B172" s="162"/>
      <c r="C172" s="163"/>
      <c r="D172" s="141"/>
      <c r="E172" s="141"/>
      <c r="F172" s="162"/>
      <c r="G172" s="162"/>
      <c r="H172" s="141"/>
      <c r="I172" s="141"/>
      <c r="J172" s="141"/>
      <c r="K172" s="141"/>
      <c r="L172" s="141"/>
      <c r="M172" s="141"/>
      <c r="N172" s="141"/>
      <c r="O172" s="141"/>
      <c r="P172" s="141"/>
      <c r="Q172" s="141"/>
      <c r="R172" s="141"/>
      <c r="S172" s="141"/>
      <c r="T172" s="141"/>
      <c r="U172" s="141"/>
      <c r="V172" s="141"/>
      <c r="W172" s="141"/>
      <c r="X172" s="141"/>
      <c r="Y172" s="141"/>
      <c r="Z172" s="141"/>
    </row>
    <row r="173" customFormat="false" ht="12.75" hidden="false" customHeight="true" outlineLevel="0" collapsed="false">
      <c r="A173" s="141"/>
      <c r="B173" s="162"/>
      <c r="C173" s="163"/>
      <c r="D173" s="141"/>
      <c r="E173" s="141"/>
      <c r="F173" s="162"/>
      <c r="G173" s="162"/>
      <c r="H173" s="141"/>
      <c r="I173" s="141"/>
      <c r="J173" s="141"/>
      <c r="K173" s="141"/>
      <c r="L173" s="141"/>
      <c r="M173" s="141"/>
      <c r="N173" s="141"/>
      <c r="O173" s="141"/>
      <c r="P173" s="141"/>
      <c r="Q173" s="141"/>
      <c r="R173" s="141"/>
      <c r="S173" s="141"/>
      <c r="T173" s="141"/>
      <c r="U173" s="141"/>
      <c r="V173" s="141"/>
      <c r="W173" s="141"/>
      <c r="X173" s="141"/>
      <c r="Y173" s="141"/>
      <c r="Z173" s="141"/>
    </row>
    <row r="174" customFormat="false" ht="12.75" hidden="false" customHeight="true" outlineLevel="0" collapsed="false">
      <c r="A174" s="141"/>
      <c r="B174" s="162"/>
      <c r="C174" s="163"/>
      <c r="D174" s="141"/>
      <c r="E174" s="141"/>
      <c r="F174" s="162"/>
      <c r="G174" s="162"/>
      <c r="H174" s="141"/>
      <c r="I174" s="141"/>
      <c r="J174" s="141"/>
      <c r="K174" s="141"/>
      <c r="L174" s="141"/>
      <c r="M174" s="141"/>
      <c r="N174" s="141"/>
      <c r="O174" s="141"/>
      <c r="P174" s="141"/>
      <c r="Q174" s="141"/>
      <c r="R174" s="141"/>
      <c r="S174" s="141"/>
      <c r="T174" s="141"/>
      <c r="U174" s="141"/>
      <c r="V174" s="141"/>
      <c r="W174" s="141"/>
      <c r="X174" s="141"/>
      <c r="Y174" s="141"/>
      <c r="Z174" s="141"/>
    </row>
    <row r="175" customFormat="false" ht="12.75" hidden="false" customHeight="true" outlineLevel="0" collapsed="false">
      <c r="A175" s="141"/>
      <c r="B175" s="162"/>
      <c r="C175" s="163"/>
      <c r="D175" s="141"/>
      <c r="E175" s="141"/>
      <c r="F175" s="162"/>
      <c r="G175" s="162"/>
      <c r="H175" s="141"/>
      <c r="I175" s="141"/>
      <c r="J175" s="141"/>
      <c r="K175" s="141"/>
      <c r="L175" s="141"/>
      <c r="M175" s="141"/>
      <c r="N175" s="141"/>
      <c r="O175" s="141"/>
      <c r="P175" s="141"/>
      <c r="Q175" s="141"/>
      <c r="R175" s="141"/>
      <c r="S175" s="141"/>
      <c r="T175" s="141"/>
      <c r="U175" s="141"/>
      <c r="V175" s="141"/>
      <c r="W175" s="141"/>
      <c r="X175" s="141"/>
      <c r="Y175" s="141"/>
      <c r="Z175" s="141"/>
    </row>
    <row r="176" customFormat="false" ht="12.75" hidden="false" customHeight="true" outlineLevel="0" collapsed="false">
      <c r="A176" s="141"/>
      <c r="B176" s="162"/>
      <c r="C176" s="163"/>
      <c r="D176" s="141"/>
      <c r="E176" s="141"/>
      <c r="F176" s="162"/>
      <c r="G176" s="162"/>
      <c r="H176" s="141"/>
      <c r="I176" s="141"/>
      <c r="J176" s="141"/>
      <c r="K176" s="141"/>
      <c r="L176" s="141"/>
      <c r="M176" s="141"/>
      <c r="N176" s="141"/>
      <c r="O176" s="141"/>
      <c r="P176" s="141"/>
      <c r="Q176" s="141"/>
      <c r="R176" s="141"/>
      <c r="S176" s="141"/>
      <c r="T176" s="141"/>
      <c r="U176" s="141"/>
      <c r="V176" s="141"/>
      <c r="W176" s="141"/>
      <c r="X176" s="141"/>
      <c r="Y176" s="141"/>
      <c r="Z176" s="141"/>
    </row>
    <row r="177" customFormat="false" ht="12.75" hidden="false" customHeight="true" outlineLevel="0" collapsed="false">
      <c r="A177" s="141"/>
      <c r="B177" s="162"/>
      <c r="C177" s="163"/>
      <c r="D177" s="141"/>
      <c r="E177" s="141"/>
      <c r="F177" s="162"/>
      <c r="G177" s="162"/>
      <c r="H177" s="141"/>
      <c r="I177" s="141"/>
      <c r="J177" s="141"/>
      <c r="K177" s="141"/>
      <c r="L177" s="141"/>
      <c r="M177" s="141"/>
      <c r="N177" s="141"/>
      <c r="O177" s="141"/>
      <c r="P177" s="141"/>
      <c r="Q177" s="141"/>
      <c r="R177" s="141"/>
      <c r="S177" s="141"/>
      <c r="T177" s="141"/>
      <c r="U177" s="141"/>
      <c r="V177" s="141"/>
      <c r="W177" s="141"/>
      <c r="X177" s="141"/>
      <c r="Y177" s="141"/>
      <c r="Z177" s="141"/>
    </row>
    <row r="178" customFormat="false" ht="12.75" hidden="false" customHeight="true" outlineLevel="0" collapsed="false">
      <c r="A178" s="141"/>
      <c r="B178" s="162"/>
      <c r="C178" s="163"/>
      <c r="D178" s="141"/>
      <c r="E178" s="141"/>
      <c r="F178" s="162"/>
      <c r="G178" s="162"/>
      <c r="H178" s="141"/>
      <c r="I178" s="141"/>
      <c r="J178" s="141"/>
      <c r="K178" s="141"/>
      <c r="L178" s="141"/>
      <c r="M178" s="141"/>
      <c r="N178" s="141"/>
      <c r="O178" s="141"/>
      <c r="P178" s="141"/>
      <c r="Q178" s="141"/>
      <c r="R178" s="141"/>
      <c r="S178" s="141"/>
      <c r="T178" s="141"/>
      <c r="U178" s="141"/>
      <c r="V178" s="141"/>
      <c r="W178" s="141"/>
      <c r="X178" s="141"/>
      <c r="Y178" s="141"/>
      <c r="Z178" s="141"/>
    </row>
    <row r="179" customFormat="false" ht="12.75" hidden="false" customHeight="true" outlineLevel="0" collapsed="false">
      <c r="A179" s="141"/>
      <c r="B179" s="162"/>
      <c r="C179" s="163"/>
      <c r="D179" s="141"/>
      <c r="E179" s="141"/>
      <c r="F179" s="162"/>
      <c r="G179" s="162"/>
      <c r="H179" s="141"/>
      <c r="I179" s="141"/>
      <c r="J179" s="141"/>
      <c r="K179" s="141"/>
      <c r="L179" s="141"/>
      <c r="M179" s="141"/>
      <c r="N179" s="141"/>
      <c r="O179" s="141"/>
      <c r="P179" s="141"/>
      <c r="Q179" s="141"/>
      <c r="R179" s="141"/>
      <c r="S179" s="141"/>
      <c r="T179" s="141"/>
      <c r="U179" s="141"/>
      <c r="V179" s="141"/>
      <c r="W179" s="141"/>
      <c r="X179" s="141"/>
      <c r="Y179" s="141"/>
      <c r="Z179" s="141"/>
    </row>
    <row r="180" customFormat="false" ht="12.75" hidden="false" customHeight="true" outlineLevel="0" collapsed="false">
      <c r="A180" s="141"/>
      <c r="B180" s="162"/>
      <c r="C180" s="163"/>
      <c r="D180" s="141"/>
      <c r="E180" s="141"/>
      <c r="F180" s="162"/>
      <c r="G180" s="162"/>
      <c r="H180" s="141"/>
      <c r="I180" s="141"/>
      <c r="J180" s="141"/>
      <c r="K180" s="141"/>
      <c r="L180" s="141"/>
      <c r="M180" s="141"/>
      <c r="N180" s="141"/>
      <c r="O180" s="141"/>
      <c r="P180" s="141"/>
      <c r="Q180" s="141"/>
      <c r="R180" s="141"/>
      <c r="S180" s="141"/>
      <c r="T180" s="141"/>
      <c r="U180" s="141"/>
      <c r="V180" s="141"/>
      <c r="W180" s="141"/>
      <c r="X180" s="141"/>
      <c r="Y180" s="141"/>
      <c r="Z180" s="141"/>
    </row>
    <row r="181" customFormat="false" ht="12.75" hidden="false" customHeight="true" outlineLevel="0" collapsed="false">
      <c r="A181" s="141"/>
      <c r="B181" s="162"/>
      <c r="C181" s="163"/>
      <c r="D181" s="141"/>
      <c r="E181" s="141"/>
      <c r="F181" s="162"/>
      <c r="G181" s="162"/>
      <c r="H181" s="141"/>
      <c r="I181" s="141"/>
      <c r="J181" s="141"/>
      <c r="K181" s="141"/>
      <c r="L181" s="141"/>
      <c r="M181" s="141"/>
      <c r="N181" s="141"/>
      <c r="O181" s="141"/>
      <c r="P181" s="141"/>
      <c r="Q181" s="141"/>
      <c r="R181" s="141"/>
      <c r="S181" s="141"/>
      <c r="T181" s="141"/>
      <c r="U181" s="141"/>
      <c r="V181" s="141"/>
      <c r="W181" s="141"/>
      <c r="X181" s="141"/>
      <c r="Y181" s="141"/>
      <c r="Z181" s="141"/>
    </row>
    <row r="182" customFormat="false" ht="12.75" hidden="false" customHeight="true" outlineLevel="0" collapsed="false">
      <c r="A182" s="141"/>
      <c r="B182" s="162"/>
      <c r="C182" s="163"/>
      <c r="D182" s="141"/>
      <c r="E182" s="141"/>
      <c r="F182" s="162"/>
      <c r="G182" s="162"/>
      <c r="H182" s="141"/>
      <c r="I182" s="141"/>
      <c r="J182" s="141"/>
      <c r="K182" s="141"/>
      <c r="L182" s="141"/>
      <c r="M182" s="141"/>
      <c r="N182" s="141"/>
      <c r="O182" s="141"/>
      <c r="P182" s="141"/>
      <c r="Q182" s="141"/>
      <c r="R182" s="141"/>
      <c r="S182" s="141"/>
      <c r="T182" s="141"/>
      <c r="U182" s="141"/>
      <c r="V182" s="141"/>
      <c r="W182" s="141"/>
      <c r="X182" s="141"/>
      <c r="Y182" s="141"/>
      <c r="Z182" s="141"/>
    </row>
    <row r="183" customFormat="false" ht="12.75" hidden="false" customHeight="true" outlineLevel="0" collapsed="false">
      <c r="A183" s="141"/>
      <c r="B183" s="162"/>
      <c r="C183" s="163"/>
      <c r="D183" s="141"/>
      <c r="E183" s="141"/>
      <c r="F183" s="162"/>
      <c r="G183" s="162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41"/>
      <c r="S183" s="141"/>
      <c r="T183" s="141"/>
      <c r="U183" s="141"/>
      <c r="V183" s="141"/>
      <c r="W183" s="141"/>
      <c r="X183" s="141"/>
      <c r="Y183" s="141"/>
      <c r="Z183" s="141"/>
    </row>
    <row r="184" customFormat="false" ht="12.75" hidden="false" customHeight="true" outlineLevel="0" collapsed="false">
      <c r="A184" s="141"/>
      <c r="B184" s="162"/>
      <c r="C184" s="163"/>
      <c r="D184" s="141"/>
      <c r="E184" s="141"/>
      <c r="F184" s="162"/>
      <c r="G184" s="162"/>
      <c r="H184" s="141"/>
      <c r="I184" s="141"/>
      <c r="J184" s="141"/>
      <c r="K184" s="141"/>
      <c r="L184" s="141"/>
      <c r="M184" s="141"/>
      <c r="N184" s="141"/>
      <c r="O184" s="141"/>
      <c r="P184" s="141"/>
      <c r="Q184" s="141"/>
      <c r="R184" s="141"/>
      <c r="S184" s="141"/>
      <c r="T184" s="141"/>
      <c r="U184" s="141"/>
      <c r="V184" s="141"/>
      <c r="W184" s="141"/>
      <c r="X184" s="141"/>
      <c r="Y184" s="141"/>
      <c r="Z184" s="141"/>
    </row>
    <row r="185" customFormat="false" ht="12.75" hidden="false" customHeight="true" outlineLevel="0" collapsed="false">
      <c r="A185" s="141"/>
      <c r="B185" s="162"/>
      <c r="C185" s="163"/>
      <c r="D185" s="141"/>
      <c r="E185" s="141"/>
      <c r="F185" s="162"/>
      <c r="G185" s="162"/>
      <c r="H185" s="141"/>
      <c r="I185" s="141"/>
      <c r="J185" s="141"/>
      <c r="K185" s="141"/>
      <c r="L185" s="141"/>
      <c r="M185" s="141"/>
      <c r="N185" s="141"/>
      <c r="O185" s="141"/>
      <c r="P185" s="141"/>
      <c r="Q185" s="141"/>
      <c r="R185" s="141"/>
      <c r="S185" s="141"/>
      <c r="T185" s="141"/>
      <c r="U185" s="141"/>
      <c r="V185" s="141"/>
      <c r="W185" s="141"/>
      <c r="X185" s="141"/>
      <c r="Y185" s="141"/>
      <c r="Z185" s="141"/>
    </row>
    <row r="186" customFormat="false" ht="12.75" hidden="false" customHeight="true" outlineLevel="0" collapsed="false">
      <c r="A186" s="141"/>
      <c r="B186" s="162"/>
      <c r="C186" s="163"/>
      <c r="D186" s="141"/>
      <c r="E186" s="141"/>
      <c r="F186" s="162"/>
      <c r="G186" s="162"/>
      <c r="H186" s="141"/>
      <c r="I186" s="141"/>
      <c r="J186" s="141"/>
      <c r="K186" s="141"/>
      <c r="L186" s="141"/>
      <c r="M186" s="141"/>
      <c r="N186" s="141"/>
      <c r="O186" s="141"/>
      <c r="P186" s="141"/>
      <c r="Q186" s="141"/>
      <c r="R186" s="141"/>
      <c r="S186" s="141"/>
      <c r="T186" s="141"/>
      <c r="U186" s="141"/>
      <c r="V186" s="141"/>
      <c r="W186" s="141"/>
      <c r="X186" s="141"/>
      <c r="Y186" s="141"/>
      <c r="Z186" s="141"/>
    </row>
    <row r="187" customFormat="false" ht="12.75" hidden="false" customHeight="true" outlineLevel="0" collapsed="false">
      <c r="A187" s="141"/>
      <c r="B187" s="162"/>
      <c r="C187" s="163"/>
      <c r="D187" s="141"/>
      <c r="E187" s="141"/>
      <c r="F187" s="162"/>
      <c r="G187" s="162"/>
      <c r="H187" s="141"/>
      <c r="I187" s="141"/>
      <c r="J187" s="141"/>
      <c r="K187" s="141"/>
      <c r="L187" s="141"/>
      <c r="M187" s="141"/>
      <c r="N187" s="141"/>
      <c r="O187" s="141"/>
      <c r="P187" s="141"/>
      <c r="Q187" s="141"/>
      <c r="R187" s="141"/>
      <c r="S187" s="141"/>
      <c r="T187" s="141"/>
      <c r="U187" s="141"/>
      <c r="V187" s="141"/>
      <c r="W187" s="141"/>
      <c r="X187" s="141"/>
      <c r="Y187" s="141"/>
      <c r="Z187" s="141"/>
    </row>
    <row r="188" customFormat="false" ht="12.75" hidden="false" customHeight="true" outlineLevel="0" collapsed="false">
      <c r="A188" s="141"/>
      <c r="B188" s="162"/>
      <c r="C188" s="163"/>
      <c r="D188" s="141"/>
      <c r="E188" s="141"/>
      <c r="F188" s="162"/>
      <c r="G188" s="162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  <c r="Z188" s="141"/>
    </row>
    <row r="189" customFormat="false" ht="12.75" hidden="false" customHeight="true" outlineLevel="0" collapsed="false">
      <c r="A189" s="141"/>
      <c r="B189" s="162"/>
      <c r="C189" s="163"/>
      <c r="D189" s="141"/>
      <c r="E189" s="141"/>
      <c r="F189" s="162"/>
      <c r="G189" s="162"/>
      <c r="H189" s="141"/>
      <c r="I189" s="141"/>
      <c r="J189" s="141"/>
      <c r="K189" s="141"/>
      <c r="L189" s="141"/>
      <c r="M189" s="141"/>
      <c r="N189" s="141"/>
      <c r="O189" s="141"/>
      <c r="P189" s="141"/>
      <c r="Q189" s="141"/>
      <c r="R189" s="141"/>
      <c r="S189" s="141"/>
      <c r="T189" s="141"/>
      <c r="U189" s="141"/>
      <c r="V189" s="141"/>
      <c r="W189" s="141"/>
      <c r="X189" s="141"/>
      <c r="Y189" s="141"/>
      <c r="Z189" s="141"/>
    </row>
    <row r="190" customFormat="false" ht="12.75" hidden="false" customHeight="true" outlineLevel="0" collapsed="false">
      <c r="A190" s="141"/>
      <c r="B190" s="162"/>
      <c r="C190" s="163"/>
      <c r="D190" s="141"/>
      <c r="E190" s="141"/>
      <c r="F190" s="162"/>
      <c r="G190" s="162"/>
      <c r="H190" s="141"/>
      <c r="I190" s="141"/>
      <c r="J190" s="141"/>
      <c r="K190" s="141"/>
      <c r="L190" s="141"/>
      <c r="M190" s="141"/>
      <c r="N190" s="141"/>
      <c r="O190" s="141"/>
      <c r="P190" s="141"/>
      <c r="Q190" s="141"/>
      <c r="R190" s="141"/>
      <c r="S190" s="141"/>
      <c r="T190" s="141"/>
      <c r="U190" s="141"/>
      <c r="V190" s="141"/>
      <c r="W190" s="141"/>
      <c r="X190" s="141"/>
      <c r="Y190" s="141"/>
      <c r="Z190" s="141"/>
    </row>
    <row r="191" customFormat="false" ht="12.75" hidden="false" customHeight="true" outlineLevel="0" collapsed="false">
      <c r="A191" s="141"/>
      <c r="B191" s="162"/>
      <c r="C191" s="163"/>
      <c r="D191" s="141"/>
      <c r="E191" s="141"/>
      <c r="F191" s="162"/>
      <c r="G191" s="162"/>
      <c r="H191" s="141"/>
      <c r="I191" s="141"/>
      <c r="J191" s="141"/>
      <c r="K191" s="141"/>
      <c r="L191" s="141"/>
      <c r="M191" s="141"/>
      <c r="N191" s="141"/>
      <c r="O191" s="141"/>
      <c r="P191" s="141"/>
      <c r="Q191" s="141"/>
      <c r="R191" s="141"/>
      <c r="S191" s="141"/>
      <c r="T191" s="141"/>
      <c r="U191" s="141"/>
      <c r="V191" s="141"/>
      <c r="W191" s="141"/>
      <c r="X191" s="141"/>
      <c r="Y191" s="141"/>
      <c r="Z191" s="141"/>
    </row>
    <row r="192" customFormat="false" ht="12.75" hidden="false" customHeight="true" outlineLevel="0" collapsed="false">
      <c r="A192" s="141"/>
      <c r="B192" s="162"/>
      <c r="C192" s="163"/>
      <c r="D192" s="141"/>
      <c r="E192" s="141"/>
      <c r="F192" s="162"/>
      <c r="G192" s="162"/>
      <c r="H192" s="141"/>
      <c r="I192" s="141"/>
      <c r="J192" s="141"/>
      <c r="K192" s="141"/>
      <c r="L192" s="141"/>
      <c r="M192" s="141"/>
      <c r="N192" s="141"/>
      <c r="O192" s="141"/>
      <c r="P192" s="141"/>
      <c r="Q192" s="141"/>
      <c r="R192" s="141"/>
      <c r="S192" s="141"/>
      <c r="T192" s="141"/>
      <c r="U192" s="141"/>
      <c r="V192" s="141"/>
      <c r="W192" s="141"/>
      <c r="X192" s="141"/>
      <c r="Y192" s="141"/>
      <c r="Z192" s="141"/>
    </row>
    <row r="193" customFormat="false" ht="12.75" hidden="false" customHeight="true" outlineLevel="0" collapsed="false">
      <c r="A193" s="141"/>
      <c r="B193" s="162"/>
      <c r="C193" s="163"/>
      <c r="D193" s="141"/>
      <c r="E193" s="141"/>
      <c r="F193" s="162"/>
      <c r="G193" s="162"/>
      <c r="H193" s="141"/>
      <c r="I193" s="141"/>
      <c r="J193" s="141"/>
      <c r="K193" s="141"/>
      <c r="L193" s="141"/>
      <c r="M193" s="141"/>
      <c r="N193" s="141"/>
      <c r="O193" s="141"/>
      <c r="P193" s="141"/>
      <c r="Q193" s="141"/>
      <c r="R193" s="141"/>
      <c r="S193" s="141"/>
      <c r="T193" s="141"/>
      <c r="U193" s="141"/>
      <c r="V193" s="141"/>
      <c r="W193" s="141"/>
      <c r="X193" s="141"/>
      <c r="Y193" s="141"/>
      <c r="Z193" s="141"/>
    </row>
    <row r="194" customFormat="false" ht="12.75" hidden="false" customHeight="true" outlineLevel="0" collapsed="false">
      <c r="A194" s="141"/>
      <c r="B194" s="162"/>
      <c r="C194" s="163"/>
      <c r="D194" s="141"/>
      <c r="E194" s="141"/>
      <c r="F194" s="162"/>
      <c r="G194" s="162"/>
      <c r="H194" s="141"/>
      <c r="I194" s="141"/>
      <c r="J194" s="141"/>
      <c r="K194" s="141"/>
      <c r="L194" s="141"/>
      <c r="M194" s="141"/>
      <c r="N194" s="141"/>
      <c r="O194" s="141"/>
      <c r="P194" s="141"/>
      <c r="Q194" s="141"/>
      <c r="R194" s="141"/>
      <c r="S194" s="141"/>
      <c r="T194" s="141"/>
      <c r="U194" s="141"/>
      <c r="V194" s="141"/>
      <c r="W194" s="141"/>
      <c r="X194" s="141"/>
      <c r="Y194" s="141"/>
      <c r="Z194" s="141"/>
    </row>
    <row r="195" customFormat="false" ht="12.75" hidden="false" customHeight="true" outlineLevel="0" collapsed="false">
      <c r="A195" s="141"/>
      <c r="B195" s="162"/>
      <c r="C195" s="163"/>
      <c r="D195" s="141"/>
      <c r="E195" s="141"/>
      <c r="F195" s="162"/>
      <c r="G195" s="162"/>
      <c r="H195" s="141"/>
      <c r="I195" s="141"/>
      <c r="J195" s="141"/>
      <c r="K195" s="141"/>
      <c r="L195" s="141"/>
      <c r="M195" s="141"/>
      <c r="N195" s="141"/>
      <c r="O195" s="141"/>
      <c r="P195" s="141"/>
      <c r="Q195" s="141"/>
      <c r="R195" s="141"/>
      <c r="S195" s="141"/>
      <c r="T195" s="141"/>
      <c r="U195" s="141"/>
      <c r="V195" s="141"/>
      <c r="W195" s="141"/>
      <c r="X195" s="141"/>
      <c r="Y195" s="141"/>
      <c r="Z195" s="141"/>
    </row>
    <row r="196" customFormat="false" ht="12.75" hidden="false" customHeight="true" outlineLevel="0" collapsed="false">
      <c r="A196" s="141"/>
      <c r="B196" s="162"/>
      <c r="C196" s="163"/>
      <c r="D196" s="141"/>
      <c r="E196" s="141"/>
      <c r="F196" s="162"/>
      <c r="G196" s="162"/>
      <c r="H196" s="141"/>
      <c r="I196" s="141"/>
      <c r="J196" s="141"/>
      <c r="K196" s="141"/>
      <c r="L196" s="141"/>
      <c r="M196" s="141"/>
      <c r="N196" s="141"/>
      <c r="O196" s="141"/>
      <c r="P196" s="141"/>
      <c r="Q196" s="141"/>
      <c r="R196" s="141"/>
      <c r="S196" s="141"/>
      <c r="T196" s="141"/>
      <c r="U196" s="141"/>
      <c r="V196" s="141"/>
      <c r="W196" s="141"/>
      <c r="X196" s="141"/>
      <c r="Y196" s="141"/>
      <c r="Z196" s="141"/>
    </row>
    <row r="197" customFormat="false" ht="12.75" hidden="false" customHeight="true" outlineLevel="0" collapsed="false">
      <c r="A197" s="141"/>
      <c r="B197" s="162"/>
      <c r="C197" s="163"/>
      <c r="D197" s="141"/>
      <c r="E197" s="141"/>
      <c r="F197" s="162"/>
      <c r="G197" s="162"/>
      <c r="H197" s="141"/>
      <c r="I197" s="141"/>
      <c r="J197" s="141"/>
      <c r="K197" s="141"/>
      <c r="L197" s="141"/>
      <c r="M197" s="141"/>
      <c r="N197" s="141"/>
      <c r="O197" s="141"/>
      <c r="P197" s="141"/>
      <c r="Q197" s="141"/>
      <c r="R197" s="141"/>
      <c r="S197" s="141"/>
      <c r="T197" s="141"/>
      <c r="U197" s="141"/>
      <c r="V197" s="141"/>
      <c r="W197" s="141"/>
      <c r="X197" s="141"/>
      <c r="Y197" s="141"/>
      <c r="Z197" s="141"/>
    </row>
    <row r="198" customFormat="false" ht="12.75" hidden="false" customHeight="true" outlineLevel="0" collapsed="false">
      <c r="A198" s="141"/>
      <c r="B198" s="162"/>
      <c r="C198" s="163"/>
      <c r="D198" s="141"/>
      <c r="E198" s="141"/>
      <c r="F198" s="162"/>
      <c r="G198" s="162"/>
      <c r="H198" s="141"/>
      <c r="I198" s="141"/>
      <c r="J198" s="141"/>
      <c r="K198" s="141"/>
      <c r="L198" s="141"/>
      <c r="M198" s="141"/>
      <c r="N198" s="141"/>
      <c r="O198" s="141"/>
      <c r="P198" s="141"/>
      <c r="Q198" s="141"/>
      <c r="R198" s="141"/>
      <c r="S198" s="141"/>
      <c r="T198" s="141"/>
      <c r="U198" s="141"/>
      <c r="V198" s="141"/>
      <c r="W198" s="141"/>
      <c r="X198" s="141"/>
      <c r="Y198" s="141"/>
      <c r="Z198" s="141"/>
    </row>
    <row r="199" customFormat="false" ht="12.75" hidden="false" customHeight="true" outlineLevel="0" collapsed="false">
      <c r="A199" s="141"/>
      <c r="B199" s="162"/>
      <c r="C199" s="163"/>
      <c r="D199" s="141"/>
      <c r="E199" s="141"/>
      <c r="F199" s="162"/>
      <c r="G199" s="162"/>
      <c r="H199" s="141"/>
      <c r="I199" s="141"/>
      <c r="J199" s="141"/>
      <c r="K199" s="141"/>
      <c r="L199" s="141"/>
      <c r="M199" s="141"/>
      <c r="N199" s="141"/>
      <c r="O199" s="141"/>
      <c r="P199" s="141"/>
      <c r="Q199" s="141"/>
      <c r="R199" s="141"/>
      <c r="S199" s="141"/>
      <c r="T199" s="141"/>
      <c r="U199" s="141"/>
      <c r="V199" s="141"/>
      <c r="W199" s="141"/>
      <c r="X199" s="141"/>
      <c r="Y199" s="141"/>
      <c r="Z199" s="141"/>
    </row>
    <row r="200" customFormat="false" ht="12.75" hidden="false" customHeight="true" outlineLevel="0" collapsed="false">
      <c r="A200" s="141"/>
      <c r="B200" s="162"/>
      <c r="C200" s="163"/>
      <c r="D200" s="141"/>
      <c r="E200" s="141"/>
      <c r="F200" s="162"/>
      <c r="G200" s="162"/>
      <c r="H200" s="141"/>
      <c r="I200" s="141"/>
      <c r="J200" s="141"/>
      <c r="K200" s="141"/>
      <c r="L200" s="141"/>
      <c r="M200" s="141"/>
      <c r="N200" s="141"/>
      <c r="O200" s="141"/>
      <c r="P200" s="141"/>
      <c r="Q200" s="141"/>
      <c r="R200" s="141"/>
      <c r="S200" s="141"/>
      <c r="T200" s="141"/>
      <c r="U200" s="141"/>
      <c r="V200" s="141"/>
      <c r="W200" s="141"/>
      <c r="X200" s="141"/>
      <c r="Y200" s="141"/>
      <c r="Z200" s="141"/>
    </row>
    <row r="201" customFormat="false" ht="12.75" hidden="false" customHeight="true" outlineLevel="0" collapsed="false">
      <c r="A201" s="141"/>
      <c r="B201" s="162"/>
      <c r="C201" s="163"/>
      <c r="D201" s="141"/>
      <c r="E201" s="141"/>
      <c r="F201" s="162"/>
      <c r="G201" s="162"/>
      <c r="H201" s="141"/>
      <c r="I201" s="141"/>
      <c r="J201" s="141"/>
      <c r="K201" s="141"/>
      <c r="L201" s="141"/>
      <c r="M201" s="141"/>
      <c r="N201" s="141"/>
      <c r="O201" s="141"/>
      <c r="P201" s="141"/>
      <c r="Q201" s="141"/>
      <c r="R201" s="141"/>
      <c r="S201" s="141"/>
      <c r="T201" s="141"/>
      <c r="U201" s="141"/>
      <c r="V201" s="141"/>
      <c r="W201" s="141"/>
      <c r="X201" s="141"/>
      <c r="Y201" s="141"/>
      <c r="Z201" s="141"/>
    </row>
    <row r="202" customFormat="false" ht="12.75" hidden="false" customHeight="true" outlineLevel="0" collapsed="false">
      <c r="A202" s="141"/>
      <c r="B202" s="162"/>
      <c r="C202" s="163"/>
      <c r="D202" s="141"/>
      <c r="E202" s="141"/>
      <c r="F202" s="162"/>
      <c r="G202" s="162"/>
      <c r="H202" s="141"/>
      <c r="I202" s="141"/>
      <c r="J202" s="141"/>
      <c r="K202" s="141"/>
      <c r="L202" s="141"/>
      <c r="M202" s="141"/>
      <c r="N202" s="141"/>
      <c r="O202" s="141"/>
      <c r="P202" s="141"/>
      <c r="Q202" s="141"/>
      <c r="R202" s="141"/>
      <c r="S202" s="141"/>
      <c r="T202" s="141"/>
      <c r="U202" s="141"/>
      <c r="V202" s="141"/>
      <c r="W202" s="141"/>
      <c r="X202" s="141"/>
      <c r="Y202" s="141"/>
      <c r="Z202" s="141"/>
    </row>
    <row r="203" customFormat="false" ht="12.75" hidden="false" customHeight="true" outlineLevel="0" collapsed="false">
      <c r="A203" s="141"/>
      <c r="B203" s="162"/>
      <c r="C203" s="163"/>
      <c r="D203" s="141"/>
      <c r="E203" s="141"/>
      <c r="F203" s="162"/>
      <c r="G203" s="162"/>
      <c r="H203" s="141"/>
      <c r="I203" s="141"/>
      <c r="J203" s="141"/>
      <c r="K203" s="141"/>
      <c r="L203" s="141"/>
      <c r="M203" s="141"/>
      <c r="N203" s="141"/>
      <c r="O203" s="141"/>
      <c r="P203" s="141"/>
      <c r="Q203" s="141"/>
      <c r="R203" s="141"/>
      <c r="S203" s="141"/>
      <c r="T203" s="141"/>
      <c r="U203" s="141"/>
      <c r="V203" s="141"/>
      <c r="W203" s="141"/>
      <c r="X203" s="141"/>
      <c r="Y203" s="141"/>
      <c r="Z203" s="141"/>
    </row>
    <row r="204" customFormat="false" ht="12.75" hidden="false" customHeight="true" outlineLevel="0" collapsed="false">
      <c r="A204" s="141"/>
      <c r="B204" s="162"/>
      <c r="C204" s="163"/>
      <c r="D204" s="141"/>
      <c r="E204" s="141"/>
      <c r="F204" s="162"/>
      <c r="G204" s="162"/>
      <c r="H204" s="141"/>
      <c r="I204" s="141"/>
      <c r="J204" s="141"/>
      <c r="K204" s="141"/>
      <c r="L204" s="141"/>
      <c r="M204" s="141"/>
      <c r="N204" s="141"/>
      <c r="O204" s="141"/>
      <c r="P204" s="141"/>
      <c r="Q204" s="141"/>
      <c r="R204" s="141"/>
      <c r="S204" s="141"/>
      <c r="T204" s="141"/>
      <c r="U204" s="141"/>
      <c r="V204" s="141"/>
      <c r="W204" s="141"/>
      <c r="X204" s="141"/>
      <c r="Y204" s="141"/>
      <c r="Z204" s="141"/>
    </row>
    <row r="205" customFormat="false" ht="12.75" hidden="false" customHeight="true" outlineLevel="0" collapsed="false">
      <c r="A205" s="141"/>
      <c r="B205" s="162"/>
      <c r="C205" s="163"/>
      <c r="D205" s="141"/>
      <c r="E205" s="141"/>
      <c r="F205" s="162"/>
      <c r="G205" s="162"/>
      <c r="H205" s="141"/>
      <c r="I205" s="141"/>
      <c r="J205" s="141"/>
      <c r="K205" s="141"/>
      <c r="L205" s="141"/>
      <c r="M205" s="141"/>
      <c r="N205" s="141"/>
      <c r="O205" s="141"/>
      <c r="P205" s="141"/>
      <c r="Q205" s="141"/>
      <c r="R205" s="141"/>
      <c r="S205" s="141"/>
      <c r="T205" s="141"/>
      <c r="U205" s="141"/>
      <c r="V205" s="141"/>
      <c r="W205" s="141"/>
      <c r="X205" s="141"/>
      <c r="Y205" s="141"/>
      <c r="Z205" s="141"/>
    </row>
    <row r="206" customFormat="false" ht="12.75" hidden="false" customHeight="true" outlineLevel="0" collapsed="false">
      <c r="A206" s="141"/>
      <c r="B206" s="162"/>
      <c r="C206" s="163"/>
      <c r="D206" s="141"/>
      <c r="E206" s="141"/>
      <c r="F206" s="162"/>
      <c r="G206" s="162"/>
      <c r="H206" s="141"/>
      <c r="I206" s="141"/>
      <c r="J206" s="141"/>
      <c r="K206" s="141"/>
      <c r="L206" s="141"/>
      <c r="M206" s="141"/>
      <c r="N206" s="141"/>
      <c r="O206" s="141"/>
      <c r="P206" s="141"/>
      <c r="Q206" s="141"/>
      <c r="R206" s="141"/>
      <c r="S206" s="141"/>
      <c r="T206" s="141"/>
      <c r="U206" s="141"/>
      <c r="V206" s="141"/>
      <c r="W206" s="141"/>
      <c r="X206" s="141"/>
      <c r="Y206" s="141"/>
      <c r="Z206" s="141"/>
    </row>
    <row r="207" customFormat="false" ht="12.75" hidden="false" customHeight="true" outlineLevel="0" collapsed="false">
      <c r="A207" s="141"/>
      <c r="B207" s="162"/>
      <c r="C207" s="163"/>
      <c r="D207" s="141"/>
      <c r="E207" s="141"/>
      <c r="F207" s="162"/>
      <c r="G207" s="162"/>
      <c r="H207" s="141"/>
      <c r="I207" s="141"/>
      <c r="J207" s="141"/>
      <c r="K207" s="141"/>
      <c r="L207" s="141"/>
      <c r="M207" s="141"/>
      <c r="N207" s="141"/>
      <c r="O207" s="141"/>
      <c r="P207" s="141"/>
      <c r="Q207" s="141"/>
      <c r="R207" s="141"/>
      <c r="S207" s="141"/>
      <c r="T207" s="141"/>
      <c r="U207" s="141"/>
      <c r="V207" s="141"/>
      <c r="W207" s="141"/>
      <c r="X207" s="141"/>
      <c r="Y207" s="141"/>
      <c r="Z207" s="141"/>
    </row>
    <row r="208" customFormat="false" ht="12.75" hidden="false" customHeight="true" outlineLevel="0" collapsed="false">
      <c r="A208" s="141"/>
      <c r="B208" s="162"/>
      <c r="C208" s="163"/>
      <c r="D208" s="141"/>
      <c r="E208" s="141"/>
      <c r="F208" s="162"/>
      <c r="G208" s="162"/>
      <c r="H208" s="141"/>
      <c r="I208" s="141"/>
      <c r="J208" s="141"/>
      <c r="K208" s="141"/>
      <c r="L208" s="141"/>
      <c r="M208" s="141"/>
      <c r="N208" s="141"/>
      <c r="O208" s="141"/>
      <c r="P208" s="141"/>
      <c r="Q208" s="141"/>
      <c r="R208" s="141"/>
      <c r="S208" s="141"/>
      <c r="T208" s="141"/>
      <c r="U208" s="141"/>
      <c r="V208" s="141"/>
      <c r="W208" s="141"/>
      <c r="X208" s="141"/>
      <c r="Y208" s="141"/>
      <c r="Z208" s="141"/>
    </row>
    <row r="209" customFormat="false" ht="12.75" hidden="false" customHeight="true" outlineLevel="0" collapsed="false">
      <c r="A209" s="141"/>
      <c r="B209" s="162"/>
      <c r="C209" s="163"/>
      <c r="D209" s="141"/>
      <c r="E209" s="141"/>
      <c r="F209" s="162"/>
      <c r="G209" s="162"/>
      <c r="H209" s="141"/>
      <c r="I209" s="141"/>
      <c r="J209" s="141"/>
      <c r="K209" s="141"/>
      <c r="L209" s="141"/>
      <c r="M209" s="141"/>
      <c r="N209" s="141"/>
      <c r="O209" s="141"/>
      <c r="P209" s="141"/>
      <c r="Q209" s="141"/>
      <c r="R209" s="141"/>
      <c r="S209" s="141"/>
      <c r="T209" s="141"/>
      <c r="U209" s="141"/>
      <c r="V209" s="141"/>
      <c r="W209" s="141"/>
      <c r="X209" s="141"/>
      <c r="Y209" s="141"/>
      <c r="Z209" s="141"/>
    </row>
    <row r="210" customFormat="false" ht="12.75" hidden="false" customHeight="true" outlineLevel="0" collapsed="false">
      <c r="A210" s="141"/>
      <c r="B210" s="162"/>
      <c r="C210" s="163"/>
      <c r="D210" s="141"/>
      <c r="E210" s="141"/>
      <c r="F210" s="162"/>
      <c r="G210" s="162"/>
      <c r="H210" s="141"/>
      <c r="I210" s="141"/>
      <c r="J210" s="141"/>
      <c r="K210" s="141"/>
      <c r="L210" s="141"/>
      <c r="M210" s="141"/>
      <c r="N210" s="141"/>
      <c r="O210" s="141"/>
      <c r="P210" s="141"/>
      <c r="Q210" s="141"/>
      <c r="R210" s="141"/>
      <c r="S210" s="141"/>
      <c r="T210" s="141"/>
      <c r="U210" s="141"/>
      <c r="V210" s="141"/>
      <c r="W210" s="141"/>
      <c r="X210" s="141"/>
      <c r="Y210" s="141"/>
      <c r="Z210" s="141"/>
    </row>
    <row r="211" customFormat="false" ht="12.75" hidden="false" customHeight="true" outlineLevel="0" collapsed="false">
      <c r="A211" s="141"/>
      <c r="B211" s="162"/>
      <c r="C211" s="163"/>
      <c r="D211" s="141"/>
      <c r="E211" s="141"/>
      <c r="F211" s="162"/>
      <c r="G211" s="162"/>
      <c r="H211" s="141"/>
      <c r="I211" s="141"/>
      <c r="J211" s="141"/>
      <c r="K211" s="141"/>
      <c r="L211" s="141"/>
      <c r="M211" s="141"/>
      <c r="N211" s="141"/>
      <c r="O211" s="141"/>
      <c r="P211" s="141"/>
      <c r="Q211" s="141"/>
      <c r="R211" s="141"/>
      <c r="S211" s="141"/>
      <c r="T211" s="141"/>
      <c r="U211" s="141"/>
      <c r="V211" s="141"/>
      <c r="W211" s="141"/>
      <c r="X211" s="141"/>
      <c r="Y211" s="141"/>
      <c r="Z211" s="141"/>
    </row>
    <row r="212" customFormat="false" ht="12.75" hidden="false" customHeight="true" outlineLevel="0" collapsed="false">
      <c r="A212" s="141"/>
      <c r="B212" s="162"/>
      <c r="C212" s="163"/>
      <c r="D212" s="141"/>
      <c r="E212" s="141"/>
      <c r="F212" s="162"/>
      <c r="G212" s="162"/>
      <c r="H212" s="141"/>
      <c r="I212" s="141"/>
      <c r="J212" s="141"/>
      <c r="K212" s="141"/>
      <c r="L212" s="141"/>
      <c r="M212" s="141"/>
      <c r="N212" s="141"/>
      <c r="O212" s="141"/>
      <c r="P212" s="141"/>
      <c r="Q212" s="141"/>
      <c r="R212" s="141"/>
      <c r="S212" s="141"/>
      <c r="T212" s="141"/>
      <c r="U212" s="141"/>
      <c r="V212" s="141"/>
      <c r="W212" s="141"/>
      <c r="X212" s="141"/>
      <c r="Y212" s="141"/>
      <c r="Z212" s="141"/>
    </row>
    <row r="213" customFormat="false" ht="12.75" hidden="false" customHeight="true" outlineLevel="0" collapsed="false">
      <c r="A213" s="141"/>
      <c r="B213" s="162"/>
      <c r="C213" s="163"/>
      <c r="D213" s="141"/>
      <c r="E213" s="141"/>
      <c r="F213" s="162"/>
      <c r="G213" s="162"/>
      <c r="H213" s="141"/>
      <c r="I213" s="141"/>
      <c r="J213" s="141"/>
      <c r="K213" s="141"/>
      <c r="L213" s="141"/>
      <c r="M213" s="141"/>
      <c r="N213" s="141"/>
      <c r="O213" s="141"/>
      <c r="P213" s="141"/>
      <c r="Q213" s="141"/>
      <c r="R213" s="141"/>
      <c r="S213" s="141"/>
      <c r="T213" s="141"/>
      <c r="U213" s="141"/>
      <c r="V213" s="141"/>
      <c r="W213" s="141"/>
      <c r="X213" s="141"/>
      <c r="Y213" s="141"/>
      <c r="Z213" s="141"/>
    </row>
    <row r="214" customFormat="false" ht="12.75" hidden="false" customHeight="true" outlineLevel="0" collapsed="false">
      <c r="A214" s="141"/>
      <c r="B214" s="162"/>
      <c r="C214" s="163"/>
      <c r="D214" s="141"/>
      <c r="E214" s="141"/>
      <c r="F214" s="162"/>
      <c r="G214" s="162"/>
      <c r="H214" s="141"/>
      <c r="I214" s="141"/>
      <c r="J214" s="141"/>
      <c r="K214" s="141"/>
      <c r="L214" s="141"/>
      <c r="M214" s="141"/>
      <c r="N214" s="141"/>
      <c r="O214" s="141"/>
      <c r="P214" s="141"/>
      <c r="Q214" s="141"/>
      <c r="R214" s="141"/>
      <c r="S214" s="141"/>
      <c r="T214" s="141"/>
      <c r="U214" s="141"/>
      <c r="V214" s="141"/>
      <c r="W214" s="141"/>
      <c r="X214" s="141"/>
      <c r="Y214" s="141"/>
      <c r="Z214" s="141"/>
    </row>
    <row r="215" customFormat="false" ht="12.75" hidden="false" customHeight="true" outlineLevel="0" collapsed="false">
      <c r="A215" s="141"/>
      <c r="B215" s="162"/>
      <c r="C215" s="163"/>
      <c r="D215" s="141"/>
      <c r="E215" s="141"/>
      <c r="F215" s="162"/>
      <c r="G215" s="162"/>
      <c r="H215" s="141"/>
      <c r="I215" s="141"/>
      <c r="J215" s="141"/>
      <c r="K215" s="141"/>
      <c r="L215" s="141"/>
      <c r="M215" s="141"/>
      <c r="N215" s="141"/>
      <c r="O215" s="141"/>
      <c r="P215" s="141"/>
      <c r="Q215" s="141"/>
      <c r="R215" s="141"/>
      <c r="S215" s="141"/>
      <c r="T215" s="141"/>
      <c r="U215" s="141"/>
      <c r="V215" s="141"/>
      <c r="W215" s="141"/>
      <c r="X215" s="141"/>
      <c r="Y215" s="141"/>
      <c r="Z215" s="141"/>
    </row>
    <row r="216" customFormat="false" ht="12.75" hidden="false" customHeight="true" outlineLevel="0" collapsed="false">
      <c r="A216" s="141"/>
      <c r="B216" s="162"/>
      <c r="C216" s="163"/>
      <c r="D216" s="141"/>
      <c r="E216" s="141"/>
      <c r="F216" s="162"/>
      <c r="G216" s="162"/>
      <c r="H216" s="141"/>
      <c r="I216" s="141"/>
      <c r="J216" s="141"/>
      <c r="K216" s="141"/>
      <c r="L216" s="141"/>
      <c r="M216" s="141"/>
      <c r="N216" s="141"/>
      <c r="O216" s="141"/>
      <c r="P216" s="141"/>
      <c r="Q216" s="141"/>
      <c r="R216" s="141"/>
      <c r="S216" s="141"/>
      <c r="T216" s="141"/>
      <c r="U216" s="141"/>
      <c r="V216" s="141"/>
      <c r="W216" s="141"/>
      <c r="X216" s="141"/>
      <c r="Y216" s="141"/>
      <c r="Z216" s="141"/>
    </row>
    <row r="217" customFormat="false" ht="12.75" hidden="false" customHeight="true" outlineLevel="0" collapsed="false">
      <c r="A217" s="141"/>
      <c r="B217" s="162"/>
      <c r="C217" s="163"/>
      <c r="D217" s="141"/>
      <c r="E217" s="141"/>
      <c r="F217" s="162"/>
      <c r="G217" s="162"/>
      <c r="H217" s="141"/>
      <c r="I217" s="141"/>
      <c r="J217" s="141"/>
      <c r="K217" s="141"/>
      <c r="L217" s="141"/>
      <c r="M217" s="141"/>
      <c r="N217" s="141"/>
      <c r="O217" s="141"/>
      <c r="P217" s="141"/>
      <c r="Q217" s="141"/>
      <c r="R217" s="141"/>
      <c r="S217" s="141"/>
      <c r="T217" s="141"/>
      <c r="U217" s="141"/>
      <c r="V217" s="141"/>
      <c r="W217" s="141"/>
      <c r="X217" s="141"/>
      <c r="Y217" s="141"/>
      <c r="Z217" s="141"/>
    </row>
    <row r="218" customFormat="false" ht="12.75" hidden="false" customHeight="true" outlineLevel="0" collapsed="false">
      <c r="A218" s="141"/>
      <c r="B218" s="162"/>
      <c r="C218" s="163"/>
      <c r="D218" s="141"/>
      <c r="E218" s="141"/>
      <c r="F218" s="162"/>
      <c r="G218" s="162"/>
      <c r="H218" s="141"/>
      <c r="I218" s="141"/>
      <c r="J218" s="141"/>
      <c r="K218" s="141"/>
      <c r="L218" s="141"/>
      <c r="M218" s="141"/>
      <c r="N218" s="141"/>
      <c r="O218" s="141"/>
      <c r="P218" s="141"/>
      <c r="Q218" s="141"/>
      <c r="R218" s="141"/>
      <c r="S218" s="141"/>
      <c r="T218" s="141"/>
      <c r="U218" s="141"/>
      <c r="V218" s="141"/>
      <c r="W218" s="141"/>
      <c r="X218" s="141"/>
      <c r="Y218" s="141"/>
      <c r="Z218" s="141"/>
    </row>
    <row r="219" customFormat="false" ht="12.75" hidden="false" customHeight="true" outlineLevel="0" collapsed="false">
      <c r="A219" s="141"/>
      <c r="B219" s="162"/>
      <c r="C219" s="163"/>
      <c r="D219" s="141"/>
      <c r="E219" s="141"/>
      <c r="F219" s="162"/>
      <c r="G219" s="162"/>
      <c r="H219" s="141"/>
      <c r="I219" s="141"/>
      <c r="J219" s="141"/>
      <c r="K219" s="141"/>
      <c r="L219" s="141"/>
      <c r="M219" s="141"/>
      <c r="N219" s="141"/>
      <c r="O219" s="141"/>
      <c r="P219" s="141"/>
      <c r="Q219" s="141"/>
      <c r="R219" s="141"/>
      <c r="S219" s="141"/>
      <c r="T219" s="141"/>
      <c r="U219" s="141"/>
      <c r="V219" s="141"/>
      <c r="W219" s="141"/>
      <c r="X219" s="141"/>
      <c r="Y219" s="141"/>
      <c r="Z219" s="141"/>
    </row>
    <row r="220" customFormat="false" ht="12.75" hidden="false" customHeight="true" outlineLevel="0" collapsed="false">
      <c r="A220" s="141"/>
      <c r="B220" s="162"/>
      <c r="C220" s="163"/>
      <c r="D220" s="141"/>
      <c r="E220" s="141"/>
      <c r="F220" s="162"/>
      <c r="G220" s="162"/>
      <c r="H220" s="141"/>
      <c r="I220" s="141"/>
      <c r="J220" s="141"/>
      <c r="K220" s="141"/>
      <c r="L220" s="141"/>
      <c r="M220" s="141"/>
      <c r="N220" s="141"/>
      <c r="O220" s="141"/>
      <c r="P220" s="141"/>
      <c r="Q220" s="141"/>
      <c r="R220" s="141"/>
      <c r="S220" s="141"/>
      <c r="T220" s="141"/>
      <c r="U220" s="141"/>
      <c r="V220" s="141"/>
      <c r="W220" s="141"/>
      <c r="X220" s="141"/>
      <c r="Y220" s="141"/>
      <c r="Z220" s="141"/>
    </row>
    <row r="221" customFormat="false" ht="12.75" hidden="false" customHeight="true" outlineLevel="0" collapsed="false">
      <c r="A221" s="141"/>
      <c r="B221" s="162"/>
      <c r="C221" s="163"/>
      <c r="D221" s="141"/>
      <c r="E221" s="141"/>
      <c r="F221" s="162"/>
      <c r="G221" s="162"/>
      <c r="H221" s="141"/>
      <c r="I221" s="141"/>
      <c r="J221" s="141"/>
      <c r="K221" s="141"/>
      <c r="L221" s="141"/>
      <c r="M221" s="141"/>
      <c r="N221" s="141"/>
      <c r="O221" s="141"/>
      <c r="P221" s="141"/>
      <c r="Q221" s="141"/>
      <c r="R221" s="141"/>
      <c r="S221" s="141"/>
      <c r="T221" s="141"/>
      <c r="U221" s="141"/>
      <c r="V221" s="141"/>
      <c r="W221" s="141"/>
      <c r="X221" s="141"/>
      <c r="Y221" s="141"/>
      <c r="Z221" s="141"/>
    </row>
    <row r="222" customFormat="false" ht="12.75" hidden="false" customHeight="true" outlineLevel="0" collapsed="false">
      <c r="A222" s="141"/>
      <c r="B222" s="162"/>
      <c r="C222" s="163"/>
      <c r="D222" s="141"/>
      <c r="E222" s="141"/>
      <c r="F222" s="162"/>
      <c r="G222" s="162"/>
      <c r="H222" s="141"/>
      <c r="I222" s="141"/>
      <c r="J222" s="141"/>
      <c r="K222" s="141"/>
      <c r="L222" s="141"/>
      <c r="M222" s="141"/>
      <c r="N222" s="141"/>
      <c r="O222" s="141"/>
      <c r="P222" s="141"/>
      <c r="Q222" s="141"/>
      <c r="R222" s="141"/>
      <c r="S222" s="141"/>
      <c r="T222" s="141"/>
      <c r="U222" s="141"/>
      <c r="V222" s="141"/>
      <c r="W222" s="141"/>
      <c r="X222" s="141"/>
      <c r="Y222" s="141"/>
      <c r="Z222" s="141"/>
    </row>
    <row r="223" customFormat="false" ht="12.75" hidden="false" customHeight="true" outlineLevel="0" collapsed="false">
      <c r="A223" s="141"/>
      <c r="B223" s="162"/>
      <c r="C223" s="163"/>
      <c r="D223" s="141"/>
      <c r="E223" s="141"/>
      <c r="F223" s="162"/>
      <c r="G223" s="162"/>
      <c r="H223" s="141"/>
      <c r="I223" s="141"/>
      <c r="J223" s="141"/>
      <c r="K223" s="141"/>
      <c r="L223" s="141"/>
      <c r="M223" s="141"/>
      <c r="N223" s="141"/>
      <c r="O223" s="141"/>
      <c r="P223" s="141"/>
      <c r="Q223" s="141"/>
      <c r="R223" s="141"/>
      <c r="S223" s="141"/>
      <c r="T223" s="141"/>
      <c r="U223" s="141"/>
      <c r="V223" s="141"/>
      <c r="W223" s="141"/>
      <c r="X223" s="141"/>
      <c r="Y223" s="141"/>
      <c r="Z223" s="141"/>
    </row>
    <row r="224" customFormat="false" ht="12.75" hidden="false" customHeight="true" outlineLevel="0" collapsed="false">
      <c r="A224" s="141"/>
      <c r="B224" s="162"/>
      <c r="C224" s="163"/>
      <c r="D224" s="141"/>
      <c r="E224" s="141"/>
      <c r="F224" s="162"/>
      <c r="G224" s="162"/>
      <c r="H224" s="141"/>
      <c r="I224" s="141"/>
      <c r="J224" s="141"/>
      <c r="K224" s="141"/>
      <c r="L224" s="141"/>
      <c r="M224" s="141"/>
      <c r="N224" s="141"/>
      <c r="O224" s="141"/>
      <c r="P224" s="141"/>
      <c r="Q224" s="141"/>
      <c r="R224" s="141"/>
      <c r="S224" s="141"/>
      <c r="T224" s="141"/>
      <c r="U224" s="141"/>
      <c r="V224" s="141"/>
      <c r="W224" s="141"/>
      <c r="X224" s="141"/>
      <c r="Y224" s="141"/>
      <c r="Z224" s="141"/>
    </row>
    <row r="225" customFormat="false" ht="12.75" hidden="false" customHeight="true" outlineLevel="0" collapsed="false">
      <c r="A225" s="141"/>
      <c r="B225" s="162"/>
      <c r="C225" s="163"/>
      <c r="D225" s="141"/>
      <c r="E225" s="141"/>
      <c r="F225" s="162"/>
      <c r="G225" s="162"/>
      <c r="H225" s="141"/>
      <c r="I225" s="141"/>
      <c r="J225" s="141"/>
      <c r="K225" s="141"/>
      <c r="L225" s="141"/>
      <c r="M225" s="141"/>
      <c r="N225" s="141"/>
      <c r="O225" s="141"/>
      <c r="P225" s="141"/>
      <c r="Q225" s="141"/>
      <c r="R225" s="141"/>
      <c r="S225" s="141"/>
      <c r="T225" s="141"/>
      <c r="U225" s="141"/>
      <c r="V225" s="141"/>
      <c r="W225" s="141"/>
      <c r="X225" s="141"/>
      <c r="Y225" s="141"/>
      <c r="Z225" s="141"/>
    </row>
    <row r="226" customFormat="false" ht="12.75" hidden="false" customHeight="true" outlineLevel="0" collapsed="false">
      <c r="A226" s="141"/>
      <c r="B226" s="162"/>
      <c r="C226" s="163"/>
      <c r="D226" s="141"/>
      <c r="E226" s="141"/>
      <c r="F226" s="162"/>
      <c r="G226" s="162"/>
      <c r="H226" s="141"/>
      <c r="I226" s="141"/>
      <c r="J226" s="141"/>
      <c r="K226" s="141"/>
      <c r="L226" s="141"/>
      <c r="M226" s="141"/>
      <c r="N226" s="141"/>
      <c r="O226" s="141"/>
      <c r="P226" s="141"/>
      <c r="Q226" s="141"/>
      <c r="R226" s="141"/>
      <c r="S226" s="141"/>
      <c r="T226" s="141"/>
      <c r="U226" s="141"/>
      <c r="V226" s="141"/>
      <c r="W226" s="141"/>
      <c r="X226" s="141"/>
      <c r="Y226" s="141"/>
      <c r="Z226" s="141"/>
    </row>
    <row r="227" customFormat="false" ht="12.75" hidden="false" customHeight="true" outlineLevel="0" collapsed="false">
      <c r="A227" s="141"/>
      <c r="B227" s="162"/>
      <c r="C227" s="163"/>
      <c r="D227" s="141"/>
      <c r="E227" s="141"/>
      <c r="F227" s="162"/>
      <c r="G227" s="162"/>
      <c r="H227" s="141"/>
      <c r="I227" s="141"/>
      <c r="J227" s="141"/>
      <c r="K227" s="141"/>
      <c r="L227" s="141"/>
      <c r="M227" s="141"/>
      <c r="N227" s="141"/>
      <c r="O227" s="141"/>
      <c r="P227" s="141"/>
      <c r="Q227" s="141"/>
      <c r="R227" s="141"/>
      <c r="S227" s="141"/>
      <c r="T227" s="141"/>
      <c r="U227" s="141"/>
      <c r="V227" s="141"/>
      <c r="W227" s="141"/>
      <c r="X227" s="141"/>
      <c r="Y227" s="141"/>
      <c r="Z227" s="141"/>
    </row>
    <row r="228" customFormat="false" ht="12.75" hidden="false" customHeight="true" outlineLevel="0" collapsed="false">
      <c r="A228" s="141"/>
      <c r="B228" s="162"/>
      <c r="C228" s="163"/>
      <c r="D228" s="141"/>
      <c r="E228" s="141"/>
      <c r="F228" s="162"/>
      <c r="G228" s="162"/>
      <c r="H228" s="141"/>
      <c r="I228" s="141"/>
      <c r="J228" s="141"/>
      <c r="K228" s="141"/>
      <c r="L228" s="141"/>
      <c r="M228" s="141"/>
      <c r="N228" s="141"/>
      <c r="O228" s="141"/>
      <c r="P228" s="141"/>
      <c r="Q228" s="141"/>
      <c r="R228" s="141"/>
      <c r="S228" s="141"/>
      <c r="T228" s="141"/>
      <c r="U228" s="141"/>
      <c r="V228" s="141"/>
      <c r="W228" s="141"/>
      <c r="X228" s="141"/>
      <c r="Y228" s="141"/>
      <c r="Z228" s="141"/>
    </row>
    <row r="229" customFormat="false" ht="12.75" hidden="false" customHeight="true" outlineLevel="0" collapsed="false">
      <c r="A229" s="141"/>
      <c r="B229" s="162"/>
      <c r="C229" s="163"/>
      <c r="D229" s="141"/>
      <c r="E229" s="141"/>
      <c r="F229" s="162"/>
      <c r="G229" s="162"/>
      <c r="H229" s="141"/>
      <c r="I229" s="141"/>
      <c r="J229" s="141"/>
      <c r="K229" s="141"/>
      <c r="L229" s="141"/>
      <c r="M229" s="141"/>
      <c r="N229" s="141"/>
      <c r="O229" s="141"/>
      <c r="P229" s="141"/>
      <c r="Q229" s="141"/>
      <c r="R229" s="141"/>
      <c r="S229" s="141"/>
      <c r="T229" s="141"/>
      <c r="U229" s="141"/>
      <c r="V229" s="141"/>
      <c r="W229" s="141"/>
      <c r="X229" s="141"/>
      <c r="Y229" s="141"/>
      <c r="Z229" s="141"/>
    </row>
    <row r="230" customFormat="false" ht="12.75" hidden="false" customHeight="true" outlineLevel="0" collapsed="false">
      <c r="A230" s="141"/>
      <c r="B230" s="162"/>
      <c r="C230" s="163"/>
      <c r="D230" s="141"/>
      <c r="E230" s="141"/>
      <c r="F230" s="162"/>
      <c r="G230" s="162"/>
      <c r="H230" s="141"/>
      <c r="I230" s="141"/>
      <c r="J230" s="141"/>
      <c r="K230" s="141"/>
      <c r="L230" s="141"/>
      <c r="M230" s="141"/>
      <c r="N230" s="141"/>
      <c r="O230" s="141"/>
      <c r="P230" s="141"/>
      <c r="Q230" s="141"/>
      <c r="R230" s="141"/>
      <c r="S230" s="141"/>
      <c r="T230" s="141"/>
      <c r="U230" s="141"/>
      <c r="V230" s="141"/>
      <c r="W230" s="141"/>
      <c r="X230" s="141"/>
      <c r="Y230" s="141"/>
      <c r="Z230" s="141"/>
    </row>
    <row r="231" customFormat="false" ht="12.75" hidden="false" customHeight="true" outlineLevel="0" collapsed="false">
      <c r="A231" s="141"/>
      <c r="B231" s="162"/>
      <c r="C231" s="163"/>
      <c r="D231" s="141"/>
      <c r="E231" s="141"/>
      <c r="F231" s="162"/>
      <c r="G231" s="162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  <c r="Z231" s="141"/>
    </row>
    <row r="232" customFormat="false" ht="12.75" hidden="false" customHeight="true" outlineLevel="0" collapsed="false">
      <c r="A232" s="141"/>
      <c r="B232" s="162"/>
      <c r="C232" s="163"/>
      <c r="D232" s="141"/>
      <c r="E232" s="141"/>
      <c r="F232" s="162"/>
      <c r="G232" s="162"/>
      <c r="H232" s="141"/>
      <c r="I232" s="141"/>
      <c r="J232" s="141"/>
      <c r="K232" s="141"/>
      <c r="L232" s="141"/>
      <c r="M232" s="141"/>
      <c r="N232" s="141"/>
      <c r="O232" s="141"/>
      <c r="P232" s="141"/>
      <c r="Q232" s="141"/>
      <c r="R232" s="141"/>
      <c r="S232" s="141"/>
      <c r="T232" s="141"/>
      <c r="U232" s="141"/>
      <c r="V232" s="141"/>
      <c r="W232" s="141"/>
      <c r="X232" s="141"/>
      <c r="Y232" s="141"/>
      <c r="Z232" s="141"/>
    </row>
    <row r="233" customFormat="false" ht="12.75" hidden="false" customHeight="true" outlineLevel="0" collapsed="false">
      <c r="A233" s="141"/>
      <c r="B233" s="162"/>
      <c r="C233" s="163"/>
      <c r="D233" s="141"/>
      <c r="E233" s="141"/>
      <c r="F233" s="162"/>
      <c r="G233" s="162"/>
      <c r="H233" s="141"/>
      <c r="I233" s="141"/>
      <c r="J233" s="141"/>
      <c r="K233" s="141"/>
      <c r="L233" s="141"/>
      <c r="M233" s="141"/>
      <c r="N233" s="141"/>
      <c r="O233" s="141"/>
      <c r="P233" s="141"/>
      <c r="Q233" s="141"/>
      <c r="R233" s="141"/>
      <c r="S233" s="141"/>
      <c r="T233" s="141"/>
      <c r="U233" s="141"/>
      <c r="V233" s="141"/>
      <c r="W233" s="141"/>
      <c r="X233" s="141"/>
      <c r="Y233" s="141"/>
      <c r="Z233" s="141"/>
    </row>
    <row r="234" customFormat="false" ht="12.75" hidden="false" customHeight="true" outlineLevel="0" collapsed="false">
      <c r="A234" s="141"/>
      <c r="B234" s="162"/>
      <c r="C234" s="163"/>
      <c r="D234" s="141"/>
      <c r="E234" s="141"/>
      <c r="F234" s="162"/>
      <c r="G234" s="162"/>
      <c r="H234" s="141"/>
      <c r="I234" s="141"/>
      <c r="J234" s="141"/>
      <c r="K234" s="141"/>
      <c r="L234" s="141"/>
      <c r="M234" s="141"/>
      <c r="N234" s="141"/>
      <c r="O234" s="141"/>
      <c r="P234" s="141"/>
      <c r="Q234" s="141"/>
      <c r="R234" s="141"/>
      <c r="S234" s="141"/>
      <c r="T234" s="141"/>
      <c r="U234" s="141"/>
      <c r="V234" s="141"/>
      <c r="W234" s="141"/>
      <c r="X234" s="141"/>
      <c r="Y234" s="141"/>
      <c r="Z234" s="141"/>
    </row>
    <row r="235" customFormat="false" ht="12.75" hidden="false" customHeight="true" outlineLevel="0" collapsed="false">
      <c r="A235" s="141"/>
      <c r="B235" s="162"/>
      <c r="C235" s="163"/>
      <c r="D235" s="141"/>
      <c r="E235" s="141"/>
      <c r="F235" s="162"/>
      <c r="G235" s="162"/>
      <c r="H235" s="141"/>
      <c r="I235" s="141"/>
      <c r="J235" s="141"/>
      <c r="K235" s="141"/>
      <c r="L235" s="141"/>
      <c r="M235" s="141"/>
      <c r="N235" s="141"/>
      <c r="O235" s="141"/>
      <c r="P235" s="141"/>
      <c r="Q235" s="141"/>
      <c r="R235" s="141"/>
      <c r="S235" s="141"/>
      <c r="T235" s="141"/>
      <c r="U235" s="141"/>
      <c r="V235" s="141"/>
      <c r="W235" s="141"/>
      <c r="X235" s="141"/>
      <c r="Y235" s="141"/>
      <c r="Z235" s="141"/>
    </row>
    <row r="236" customFormat="false" ht="12.75" hidden="false" customHeight="true" outlineLevel="0" collapsed="false">
      <c r="A236" s="141"/>
      <c r="B236" s="162"/>
      <c r="C236" s="163"/>
      <c r="D236" s="141"/>
      <c r="E236" s="141"/>
      <c r="F236" s="162"/>
      <c r="G236" s="162"/>
      <c r="H236" s="141"/>
      <c r="I236" s="141"/>
      <c r="J236" s="141"/>
      <c r="K236" s="141"/>
      <c r="L236" s="141"/>
      <c r="M236" s="141"/>
      <c r="N236" s="141"/>
      <c r="O236" s="141"/>
      <c r="P236" s="141"/>
      <c r="Q236" s="141"/>
      <c r="R236" s="141"/>
      <c r="S236" s="141"/>
      <c r="T236" s="141"/>
      <c r="U236" s="141"/>
      <c r="V236" s="141"/>
      <c r="W236" s="141"/>
      <c r="X236" s="141"/>
      <c r="Y236" s="141"/>
      <c r="Z236" s="141"/>
    </row>
    <row r="237" customFormat="false" ht="12.75" hidden="false" customHeight="true" outlineLevel="0" collapsed="false">
      <c r="A237" s="141"/>
      <c r="B237" s="162"/>
      <c r="C237" s="163"/>
      <c r="D237" s="141"/>
      <c r="E237" s="141"/>
      <c r="F237" s="162"/>
      <c r="G237" s="162"/>
      <c r="H237" s="141"/>
      <c r="I237" s="141"/>
      <c r="J237" s="141"/>
      <c r="K237" s="141"/>
      <c r="L237" s="141"/>
      <c r="M237" s="141"/>
      <c r="N237" s="141"/>
      <c r="O237" s="141"/>
      <c r="P237" s="141"/>
      <c r="Q237" s="141"/>
      <c r="R237" s="141"/>
      <c r="S237" s="141"/>
      <c r="T237" s="141"/>
      <c r="U237" s="141"/>
      <c r="V237" s="141"/>
      <c r="W237" s="141"/>
      <c r="X237" s="141"/>
      <c r="Y237" s="141"/>
      <c r="Z237" s="141"/>
    </row>
    <row r="238" customFormat="false" ht="12.75" hidden="false" customHeight="true" outlineLevel="0" collapsed="false">
      <c r="A238" s="141"/>
      <c r="B238" s="162"/>
      <c r="C238" s="163"/>
      <c r="D238" s="141"/>
      <c r="E238" s="141"/>
      <c r="F238" s="162"/>
      <c r="G238" s="162"/>
      <c r="H238" s="141"/>
      <c r="I238" s="141"/>
      <c r="J238" s="141"/>
      <c r="K238" s="141"/>
      <c r="L238" s="141"/>
      <c r="M238" s="141"/>
      <c r="N238" s="141"/>
      <c r="O238" s="141"/>
      <c r="P238" s="141"/>
      <c r="Q238" s="141"/>
      <c r="R238" s="141"/>
      <c r="S238" s="141"/>
      <c r="T238" s="141"/>
      <c r="U238" s="141"/>
      <c r="V238" s="141"/>
      <c r="W238" s="141"/>
      <c r="X238" s="141"/>
      <c r="Y238" s="141"/>
      <c r="Z238" s="141"/>
    </row>
    <row r="239" customFormat="false" ht="12.75" hidden="false" customHeight="true" outlineLevel="0" collapsed="false">
      <c r="A239" s="141"/>
      <c r="B239" s="162"/>
      <c r="C239" s="163"/>
      <c r="D239" s="141"/>
      <c r="E239" s="141"/>
      <c r="F239" s="162"/>
      <c r="G239" s="162"/>
      <c r="H239" s="141"/>
      <c r="I239" s="141"/>
      <c r="J239" s="141"/>
      <c r="K239" s="141"/>
      <c r="L239" s="141"/>
      <c r="M239" s="141"/>
      <c r="N239" s="141"/>
      <c r="O239" s="141"/>
      <c r="P239" s="141"/>
      <c r="Q239" s="141"/>
      <c r="R239" s="141"/>
      <c r="S239" s="141"/>
      <c r="T239" s="141"/>
      <c r="U239" s="141"/>
      <c r="V239" s="141"/>
      <c r="W239" s="141"/>
      <c r="X239" s="141"/>
      <c r="Y239" s="141"/>
      <c r="Z239" s="141"/>
    </row>
    <row r="240" customFormat="false" ht="12.75" hidden="false" customHeight="true" outlineLevel="0" collapsed="false">
      <c r="A240" s="141"/>
      <c r="B240" s="162"/>
      <c r="C240" s="163"/>
      <c r="D240" s="141"/>
      <c r="E240" s="141"/>
      <c r="F240" s="162"/>
      <c r="G240" s="162"/>
      <c r="H240" s="141"/>
      <c r="I240" s="141"/>
      <c r="J240" s="141"/>
      <c r="K240" s="141"/>
      <c r="L240" s="141"/>
      <c r="M240" s="141"/>
      <c r="N240" s="141"/>
      <c r="O240" s="141"/>
      <c r="P240" s="141"/>
      <c r="Q240" s="141"/>
      <c r="R240" s="141"/>
      <c r="S240" s="141"/>
      <c r="T240" s="141"/>
      <c r="U240" s="141"/>
      <c r="V240" s="141"/>
      <c r="W240" s="141"/>
      <c r="X240" s="141"/>
      <c r="Y240" s="141"/>
      <c r="Z240" s="141"/>
    </row>
    <row r="241" customFormat="false" ht="12.75" hidden="false" customHeight="true" outlineLevel="0" collapsed="false">
      <c r="A241" s="141"/>
      <c r="B241" s="162"/>
      <c r="C241" s="163"/>
      <c r="D241" s="141"/>
      <c r="E241" s="141"/>
      <c r="F241" s="162"/>
      <c r="G241" s="162"/>
      <c r="H241" s="141"/>
      <c r="I241" s="141"/>
      <c r="J241" s="141"/>
      <c r="K241" s="141"/>
      <c r="L241" s="141"/>
      <c r="M241" s="141"/>
      <c r="N241" s="141"/>
      <c r="O241" s="141"/>
      <c r="P241" s="141"/>
      <c r="Q241" s="141"/>
      <c r="R241" s="141"/>
      <c r="S241" s="141"/>
      <c r="T241" s="141"/>
      <c r="U241" s="141"/>
      <c r="V241" s="141"/>
      <c r="W241" s="141"/>
      <c r="X241" s="141"/>
      <c r="Y241" s="141"/>
      <c r="Z241" s="141"/>
    </row>
    <row r="242" customFormat="false" ht="12.75" hidden="false" customHeight="true" outlineLevel="0" collapsed="false">
      <c r="A242" s="141"/>
      <c r="B242" s="162"/>
      <c r="C242" s="163"/>
      <c r="D242" s="141"/>
      <c r="E242" s="141"/>
      <c r="F242" s="162"/>
      <c r="G242" s="162"/>
      <c r="H242" s="141"/>
      <c r="I242" s="141"/>
      <c r="J242" s="141"/>
      <c r="K242" s="141"/>
      <c r="L242" s="141"/>
      <c r="M242" s="141"/>
      <c r="N242" s="141"/>
      <c r="O242" s="141"/>
      <c r="P242" s="141"/>
      <c r="Q242" s="141"/>
      <c r="R242" s="141"/>
      <c r="S242" s="141"/>
      <c r="T242" s="141"/>
      <c r="U242" s="141"/>
      <c r="V242" s="141"/>
      <c r="W242" s="141"/>
      <c r="X242" s="141"/>
      <c r="Y242" s="141"/>
      <c r="Z242" s="141"/>
    </row>
    <row r="243" customFormat="false" ht="12.75" hidden="false" customHeight="true" outlineLevel="0" collapsed="false">
      <c r="A243" s="141"/>
      <c r="B243" s="162"/>
      <c r="C243" s="163"/>
      <c r="D243" s="141"/>
      <c r="E243" s="141"/>
      <c r="F243" s="162"/>
      <c r="G243" s="162"/>
      <c r="H243" s="141"/>
      <c r="I243" s="141"/>
      <c r="J243" s="141"/>
      <c r="K243" s="141"/>
      <c r="L243" s="141"/>
      <c r="M243" s="141"/>
      <c r="N243" s="141"/>
      <c r="O243" s="141"/>
      <c r="P243" s="141"/>
      <c r="Q243" s="141"/>
      <c r="R243" s="141"/>
      <c r="S243" s="141"/>
      <c r="T243" s="141"/>
      <c r="U243" s="141"/>
      <c r="V243" s="141"/>
      <c r="W243" s="141"/>
      <c r="X243" s="141"/>
      <c r="Y243" s="141"/>
      <c r="Z243" s="141"/>
    </row>
    <row r="244" customFormat="false" ht="12.75" hidden="false" customHeight="true" outlineLevel="0" collapsed="false">
      <c r="A244" s="141"/>
      <c r="B244" s="162"/>
      <c r="C244" s="163"/>
      <c r="D244" s="141"/>
      <c r="E244" s="141"/>
      <c r="F244" s="162"/>
      <c r="G244" s="162"/>
      <c r="H244" s="141"/>
      <c r="I244" s="141"/>
      <c r="J244" s="141"/>
      <c r="K244" s="141"/>
      <c r="L244" s="141"/>
      <c r="M244" s="141"/>
      <c r="N244" s="141"/>
      <c r="O244" s="141"/>
      <c r="P244" s="141"/>
      <c r="Q244" s="141"/>
      <c r="R244" s="141"/>
      <c r="S244" s="141"/>
      <c r="T244" s="141"/>
      <c r="U244" s="141"/>
      <c r="V244" s="141"/>
      <c r="W244" s="141"/>
      <c r="X244" s="141"/>
      <c r="Y244" s="141"/>
      <c r="Z244" s="141"/>
    </row>
    <row r="245" customFormat="false" ht="12.75" hidden="false" customHeight="true" outlineLevel="0" collapsed="false">
      <c r="A245" s="141"/>
      <c r="B245" s="162"/>
      <c r="C245" s="163"/>
      <c r="D245" s="141"/>
      <c r="E245" s="141"/>
      <c r="F245" s="162"/>
      <c r="G245" s="162"/>
      <c r="H245" s="141"/>
      <c r="I245" s="141"/>
      <c r="J245" s="141"/>
      <c r="K245" s="141"/>
      <c r="L245" s="141"/>
      <c r="M245" s="141"/>
      <c r="N245" s="141"/>
      <c r="O245" s="141"/>
      <c r="P245" s="141"/>
      <c r="Q245" s="141"/>
      <c r="R245" s="141"/>
      <c r="S245" s="141"/>
      <c r="T245" s="141"/>
      <c r="U245" s="141"/>
      <c r="V245" s="141"/>
      <c r="W245" s="141"/>
      <c r="X245" s="141"/>
      <c r="Y245" s="141"/>
      <c r="Z245" s="141"/>
    </row>
    <row r="246" customFormat="false" ht="12.75" hidden="false" customHeight="true" outlineLevel="0" collapsed="false">
      <c r="A246" s="141"/>
      <c r="B246" s="162"/>
      <c r="C246" s="163"/>
      <c r="D246" s="141"/>
      <c r="E246" s="141"/>
      <c r="F246" s="162"/>
      <c r="G246" s="162"/>
      <c r="H246" s="141"/>
      <c r="I246" s="141"/>
      <c r="J246" s="141"/>
      <c r="K246" s="141"/>
      <c r="L246" s="141"/>
      <c r="M246" s="141"/>
      <c r="N246" s="141"/>
      <c r="O246" s="141"/>
      <c r="P246" s="141"/>
      <c r="Q246" s="141"/>
      <c r="R246" s="141"/>
      <c r="S246" s="141"/>
      <c r="T246" s="141"/>
      <c r="U246" s="141"/>
      <c r="V246" s="141"/>
      <c r="W246" s="141"/>
      <c r="X246" s="141"/>
      <c r="Y246" s="141"/>
      <c r="Z246" s="141"/>
    </row>
    <row r="247" customFormat="false" ht="12.75" hidden="false" customHeight="true" outlineLevel="0" collapsed="false">
      <c r="A247" s="141"/>
      <c r="B247" s="162"/>
      <c r="C247" s="163"/>
      <c r="D247" s="141"/>
      <c r="E247" s="141"/>
      <c r="F247" s="162"/>
      <c r="G247" s="162"/>
      <c r="H247" s="141"/>
      <c r="I247" s="141"/>
      <c r="J247" s="141"/>
      <c r="K247" s="141"/>
      <c r="L247" s="141"/>
      <c r="M247" s="141"/>
      <c r="N247" s="141"/>
      <c r="O247" s="141"/>
      <c r="P247" s="141"/>
      <c r="Q247" s="141"/>
      <c r="R247" s="141"/>
      <c r="S247" s="141"/>
      <c r="T247" s="141"/>
      <c r="U247" s="141"/>
      <c r="V247" s="141"/>
      <c r="W247" s="141"/>
      <c r="X247" s="141"/>
      <c r="Y247" s="141"/>
      <c r="Z247" s="141"/>
    </row>
    <row r="248" customFormat="false" ht="12.75" hidden="false" customHeight="true" outlineLevel="0" collapsed="false">
      <c r="A248" s="141"/>
      <c r="B248" s="162"/>
      <c r="C248" s="163"/>
      <c r="D248" s="141"/>
      <c r="E248" s="141"/>
      <c r="F248" s="162"/>
      <c r="G248" s="162"/>
      <c r="H248" s="141"/>
      <c r="I248" s="141"/>
      <c r="J248" s="141"/>
      <c r="K248" s="141"/>
      <c r="L248" s="141"/>
      <c r="M248" s="141"/>
      <c r="N248" s="141"/>
      <c r="O248" s="141"/>
      <c r="P248" s="141"/>
      <c r="Q248" s="141"/>
      <c r="R248" s="141"/>
      <c r="S248" s="141"/>
      <c r="T248" s="141"/>
      <c r="U248" s="141"/>
      <c r="V248" s="141"/>
      <c r="W248" s="141"/>
      <c r="X248" s="141"/>
      <c r="Y248" s="141"/>
      <c r="Z248" s="141"/>
    </row>
    <row r="249" customFormat="false" ht="12.75" hidden="false" customHeight="true" outlineLevel="0" collapsed="false">
      <c r="A249" s="141"/>
      <c r="B249" s="162"/>
      <c r="C249" s="163"/>
      <c r="D249" s="141"/>
      <c r="E249" s="141"/>
      <c r="F249" s="162"/>
      <c r="G249" s="162"/>
      <c r="H249" s="141"/>
      <c r="I249" s="141"/>
      <c r="J249" s="141"/>
      <c r="K249" s="141"/>
      <c r="L249" s="141"/>
      <c r="M249" s="141"/>
      <c r="N249" s="141"/>
      <c r="O249" s="141"/>
      <c r="P249" s="141"/>
      <c r="Q249" s="141"/>
      <c r="R249" s="141"/>
      <c r="S249" s="141"/>
      <c r="T249" s="141"/>
      <c r="U249" s="141"/>
      <c r="V249" s="141"/>
      <c r="W249" s="141"/>
      <c r="X249" s="141"/>
      <c r="Y249" s="141"/>
      <c r="Z249" s="141"/>
    </row>
    <row r="250" customFormat="false" ht="12.75" hidden="false" customHeight="true" outlineLevel="0" collapsed="false">
      <c r="A250" s="141"/>
      <c r="B250" s="162"/>
      <c r="C250" s="163"/>
      <c r="D250" s="141"/>
      <c r="E250" s="141"/>
      <c r="F250" s="162"/>
      <c r="G250" s="162"/>
      <c r="H250" s="141"/>
      <c r="I250" s="141"/>
      <c r="J250" s="141"/>
      <c r="K250" s="141"/>
      <c r="L250" s="141"/>
      <c r="M250" s="141"/>
      <c r="N250" s="141"/>
      <c r="O250" s="141"/>
      <c r="P250" s="141"/>
      <c r="Q250" s="141"/>
      <c r="R250" s="141"/>
      <c r="S250" s="141"/>
      <c r="T250" s="141"/>
      <c r="U250" s="141"/>
      <c r="V250" s="141"/>
      <c r="W250" s="141"/>
      <c r="X250" s="141"/>
      <c r="Y250" s="141"/>
      <c r="Z250" s="141"/>
    </row>
    <row r="251" customFormat="false" ht="12.75" hidden="false" customHeight="true" outlineLevel="0" collapsed="false">
      <c r="A251" s="141"/>
      <c r="B251" s="162"/>
      <c r="C251" s="163"/>
      <c r="D251" s="141"/>
      <c r="E251" s="141"/>
      <c r="F251" s="162"/>
      <c r="G251" s="162"/>
      <c r="H251" s="141"/>
      <c r="I251" s="141"/>
      <c r="J251" s="141"/>
      <c r="K251" s="141"/>
      <c r="L251" s="141"/>
      <c r="M251" s="141"/>
      <c r="N251" s="141"/>
      <c r="O251" s="141"/>
      <c r="P251" s="141"/>
      <c r="Q251" s="141"/>
      <c r="R251" s="141"/>
      <c r="S251" s="141"/>
      <c r="T251" s="141"/>
      <c r="U251" s="141"/>
      <c r="V251" s="141"/>
      <c r="W251" s="141"/>
      <c r="X251" s="141"/>
      <c r="Y251" s="141"/>
      <c r="Z251" s="141"/>
    </row>
    <row r="252" customFormat="false" ht="12.75" hidden="false" customHeight="true" outlineLevel="0" collapsed="false">
      <c r="A252" s="141"/>
      <c r="B252" s="162"/>
      <c r="C252" s="163"/>
      <c r="D252" s="141"/>
      <c r="E252" s="141"/>
      <c r="F252" s="162"/>
      <c r="G252" s="162"/>
      <c r="H252" s="141"/>
      <c r="I252" s="141"/>
      <c r="J252" s="141"/>
      <c r="K252" s="141"/>
      <c r="L252" s="141"/>
      <c r="M252" s="141"/>
      <c r="N252" s="141"/>
      <c r="O252" s="141"/>
      <c r="P252" s="141"/>
      <c r="Q252" s="141"/>
      <c r="R252" s="141"/>
      <c r="S252" s="141"/>
      <c r="T252" s="141"/>
      <c r="U252" s="141"/>
      <c r="V252" s="141"/>
      <c r="W252" s="141"/>
      <c r="X252" s="141"/>
      <c r="Y252" s="141"/>
      <c r="Z252" s="141"/>
    </row>
    <row r="253" customFormat="false" ht="12.75" hidden="false" customHeight="true" outlineLevel="0" collapsed="false">
      <c r="A253" s="141"/>
      <c r="B253" s="162"/>
      <c r="C253" s="163"/>
      <c r="D253" s="141"/>
      <c r="E253" s="141"/>
      <c r="F253" s="162"/>
      <c r="G253" s="162"/>
      <c r="H253" s="141"/>
      <c r="I253" s="141"/>
      <c r="J253" s="141"/>
      <c r="K253" s="141"/>
      <c r="L253" s="141"/>
      <c r="M253" s="141"/>
      <c r="N253" s="141"/>
      <c r="O253" s="141"/>
      <c r="P253" s="141"/>
      <c r="Q253" s="141"/>
      <c r="R253" s="141"/>
      <c r="S253" s="141"/>
      <c r="T253" s="141"/>
      <c r="U253" s="141"/>
      <c r="V253" s="141"/>
      <c r="W253" s="141"/>
      <c r="X253" s="141"/>
      <c r="Y253" s="141"/>
      <c r="Z253" s="141"/>
    </row>
    <row r="254" customFormat="false" ht="12.75" hidden="false" customHeight="true" outlineLevel="0" collapsed="false">
      <c r="A254" s="141"/>
      <c r="B254" s="162"/>
      <c r="C254" s="163"/>
      <c r="D254" s="141"/>
      <c r="E254" s="141"/>
      <c r="F254" s="162"/>
      <c r="G254" s="162"/>
      <c r="H254" s="141"/>
      <c r="I254" s="141"/>
      <c r="J254" s="141"/>
      <c r="K254" s="141"/>
      <c r="L254" s="141"/>
      <c r="M254" s="141"/>
      <c r="N254" s="141"/>
      <c r="O254" s="141"/>
      <c r="P254" s="141"/>
      <c r="Q254" s="141"/>
      <c r="R254" s="141"/>
      <c r="S254" s="141"/>
      <c r="T254" s="141"/>
      <c r="U254" s="141"/>
      <c r="V254" s="141"/>
      <c r="W254" s="141"/>
      <c r="X254" s="141"/>
      <c r="Y254" s="141"/>
      <c r="Z254" s="141"/>
    </row>
    <row r="255" customFormat="false" ht="12.75" hidden="false" customHeight="true" outlineLevel="0" collapsed="false">
      <c r="A255" s="141"/>
      <c r="B255" s="162"/>
      <c r="C255" s="163"/>
      <c r="D255" s="141"/>
      <c r="E255" s="141"/>
      <c r="F255" s="162"/>
      <c r="G255" s="162"/>
      <c r="H255" s="141"/>
      <c r="I255" s="141"/>
      <c r="J255" s="141"/>
      <c r="K255" s="141"/>
      <c r="L255" s="141"/>
      <c r="M255" s="141"/>
      <c r="N255" s="141"/>
      <c r="O255" s="141"/>
      <c r="P255" s="141"/>
      <c r="Q255" s="141"/>
      <c r="R255" s="141"/>
      <c r="S255" s="141"/>
      <c r="T255" s="141"/>
      <c r="U255" s="141"/>
      <c r="V255" s="141"/>
      <c r="W255" s="141"/>
      <c r="X255" s="141"/>
      <c r="Y255" s="141"/>
      <c r="Z255" s="141"/>
    </row>
    <row r="256" customFormat="false" ht="12.75" hidden="false" customHeight="true" outlineLevel="0" collapsed="false">
      <c r="A256" s="141"/>
      <c r="B256" s="162"/>
      <c r="C256" s="163"/>
      <c r="D256" s="141"/>
      <c r="E256" s="141"/>
      <c r="F256" s="162"/>
      <c r="G256" s="162"/>
      <c r="H256" s="141"/>
      <c r="I256" s="141"/>
      <c r="J256" s="141"/>
      <c r="K256" s="141"/>
      <c r="L256" s="141"/>
      <c r="M256" s="141"/>
      <c r="N256" s="141"/>
      <c r="O256" s="141"/>
      <c r="P256" s="141"/>
      <c r="Q256" s="141"/>
      <c r="R256" s="141"/>
      <c r="S256" s="141"/>
      <c r="T256" s="141"/>
      <c r="U256" s="141"/>
      <c r="V256" s="141"/>
      <c r="W256" s="141"/>
      <c r="X256" s="141"/>
      <c r="Y256" s="141"/>
      <c r="Z256" s="141"/>
    </row>
    <row r="257" customFormat="false" ht="12.75" hidden="false" customHeight="true" outlineLevel="0" collapsed="false">
      <c r="A257" s="141"/>
      <c r="B257" s="162"/>
      <c r="C257" s="163"/>
      <c r="D257" s="141"/>
      <c r="E257" s="141"/>
      <c r="F257" s="162"/>
      <c r="G257" s="162"/>
      <c r="H257" s="141"/>
      <c r="I257" s="141"/>
      <c r="J257" s="141"/>
      <c r="K257" s="141"/>
      <c r="L257" s="141"/>
      <c r="M257" s="141"/>
      <c r="N257" s="141"/>
      <c r="O257" s="141"/>
      <c r="P257" s="141"/>
      <c r="Q257" s="141"/>
      <c r="R257" s="141"/>
      <c r="S257" s="141"/>
      <c r="T257" s="141"/>
      <c r="U257" s="141"/>
      <c r="V257" s="141"/>
      <c r="W257" s="141"/>
      <c r="X257" s="141"/>
      <c r="Y257" s="141"/>
      <c r="Z257" s="141"/>
    </row>
    <row r="258" customFormat="false" ht="12.75" hidden="false" customHeight="true" outlineLevel="0" collapsed="false">
      <c r="A258" s="141"/>
      <c r="B258" s="162"/>
      <c r="C258" s="163"/>
      <c r="D258" s="141"/>
      <c r="E258" s="141"/>
      <c r="F258" s="162"/>
      <c r="G258" s="162"/>
      <c r="H258" s="141"/>
      <c r="I258" s="141"/>
      <c r="J258" s="141"/>
      <c r="K258" s="141"/>
      <c r="L258" s="141"/>
      <c r="M258" s="141"/>
      <c r="N258" s="141"/>
      <c r="O258" s="141"/>
      <c r="P258" s="141"/>
      <c r="Q258" s="141"/>
      <c r="R258" s="141"/>
      <c r="S258" s="141"/>
      <c r="T258" s="141"/>
      <c r="U258" s="141"/>
      <c r="V258" s="141"/>
      <c r="W258" s="141"/>
      <c r="X258" s="141"/>
      <c r="Y258" s="141"/>
      <c r="Z258" s="141"/>
    </row>
    <row r="259" customFormat="false" ht="12.75" hidden="false" customHeight="true" outlineLevel="0" collapsed="false">
      <c r="A259" s="141"/>
      <c r="B259" s="162"/>
      <c r="C259" s="163"/>
      <c r="D259" s="141"/>
      <c r="E259" s="141"/>
      <c r="F259" s="162"/>
      <c r="G259" s="162"/>
      <c r="H259" s="141"/>
      <c r="I259" s="141"/>
      <c r="J259" s="141"/>
      <c r="K259" s="141"/>
      <c r="L259" s="141"/>
      <c r="M259" s="141"/>
      <c r="N259" s="141"/>
      <c r="O259" s="141"/>
      <c r="P259" s="141"/>
      <c r="Q259" s="141"/>
      <c r="R259" s="141"/>
      <c r="S259" s="141"/>
      <c r="T259" s="141"/>
      <c r="U259" s="141"/>
      <c r="V259" s="141"/>
      <c r="W259" s="141"/>
      <c r="X259" s="141"/>
      <c r="Y259" s="141"/>
      <c r="Z259" s="141"/>
    </row>
    <row r="260" customFormat="false" ht="12.75" hidden="false" customHeight="true" outlineLevel="0" collapsed="false">
      <c r="A260" s="141"/>
      <c r="B260" s="162"/>
      <c r="C260" s="163"/>
      <c r="D260" s="141"/>
      <c r="E260" s="141"/>
      <c r="F260" s="162"/>
      <c r="G260" s="162"/>
      <c r="H260" s="141"/>
      <c r="I260" s="141"/>
      <c r="J260" s="141"/>
      <c r="K260" s="141"/>
      <c r="L260" s="141"/>
      <c r="M260" s="141"/>
      <c r="N260" s="141"/>
      <c r="O260" s="141"/>
      <c r="P260" s="141"/>
      <c r="Q260" s="141"/>
      <c r="R260" s="141"/>
      <c r="S260" s="141"/>
      <c r="T260" s="141"/>
      <c r="U260" s="141"/>
      <c r="V260" s="141"/>
      <c r="W260" s="141"/>
      <c r="X260" s="141"/>
      <c r="Y260" s="141"/>
      <c r="Z260" s="141"/>
    </row>
    <row r="261" customFormat="false" ht="12.75" hidden="false" customHeight="true" outlineLevel="0" collapsed="false">
      <c r="A261" s="141"/>
      <c r="B261" s="162"/>
      <c r="C261" s="163"/>
      <c r="D261" s="141"/>
      <c r="E261" s="141"/>
      <c r="F261" s="162"/>
      <c r="G261" s="162"/>
      <c r="H261" s="141"/>
      <c r="I261" s="141"/>
      <c r="J261" s="141"/>
      <c r="K261" s="141"/>
      <c r="L261" s="141"/>
      <c r="M261" s="141"/>
      <c r="N261" s="141"/>
      <c r="O261" s="141"/>
      <c r="P261" s="141"/>
      <c r="Q261" s="141"/>
      <c r="R261" s="141"/>
      <c r="S261" s="141"/>
      <c r="T261" s="141"/>
      <c r="U261" s="141"/>
      <c r="V261" s="141"/>
      <c r="W261" s="141"/>
      <c r="X261" s="141"/>
      <c r="Y261" s="141"/>
      <c r="Z261" s="141"/>
    </row>
    <row r="262" customFormat="false" ht="12.75" hidden="false" customHeight="true" outlineLevel="0" collapsed="false">
      <c r="A262" s="141"/>
      <c r="B262" s="162"/>
      <c r="C262" s="163"/>
      <c r="D262" s="141"/>
      <c r="E262" s="141"/>
      <c r="F262" s="162"/>
      <c r="G262" s="162"/>
      <c r="H262" s="141"/>
      <c r="I262" s="141"/>
      <c r="J262" s="141"/>
      <c r="K262" s="141"/>
      <c r="L262" s="141"/>
      <c r="M262" s="141"/>
      <c r="N262" s="141"/>
      <c r="O262" s="141"/>
      <c r="P262" s="141"/>
      <c r="Q262" s="141"/>
      <c r="R262" s="141"/>
      <c r="S262" s="141"/>
      <c r="T262" s="141"/>
      <c r="U262" s="141"/>
      <c r="V262" s="141"/>
      <c r="W262" s="141"/>
      <c r="X262" s="141"/>
      <c r="Y262" s="141"/>
      <c r="Z262" s="141"/>
    </row>
    <row r="263" customFormat="false" ht="12.75" hidden="false" customHeight="true" outlineLevel="0" collapsed="false">
      <c r="A263" s="141"/>
      <c r="B263" s="162"/>
      <c r="C263" s="163"/>
      <c r="D263" s="141"/>
      <c r="E263" s="141"/>
      <c r="F263" s="162"/>
      <c r="G263" s="162"/>
      <c r="H263" s="141"/>
      <c r="I263" s="141"/>
      <c r="J263" s="141"/>
      <c r="K263" s="141"/>
      <c r="L263" s="141"/>
      <c r="M263" s="141"/>
      <c r="N263" s="141"/>
      <c r="O263" s="141"/>
      <c r="P263" s="141"/>
      <c r="Q263" s="141"/>
      <c r="R263" s="141"/>
      <c r="S263" s="141"/>
      <c r="T263" s="141"/>
      <c r="U263" s="141"/>
      <c r="V263" s="141"/>
      <c r="W263" s="141"/>
      <c r="X263" s="141"/>
      <c r="Y263" s="141"/>
      <c r="Z263" s="141"/>
    </row>
    <row r="264" customFormat="false" ht="12.75" hidden="false" customHeight="true" outlineLevel="0" collapsed="false">
      <c r="A264" s="141"/>
      <c r="B264" s="162"/>
      <c r="C264" s="163"/>
      <c r="D264" s="141"/>
      <c r="E264" s="141"/>
      <c r="F264" s="162"/>
      <c r="G264" s="162"/>
      <c r="H264" s="141"/>
      <c r="I264" s="141"/>
      <c r="J264" s="141"/>
      <c r="K264" s="141"/>
      <c r="L264" s="141"/>
      <c r="M264" s="141"/>
      <c r="N264" s="141"/>
      <c r="O264" s="141"/>
      <c r="P264" s="141"/>
      <c r="Q264" s="141"/>
      <c r="R264" s="141"/>
      <c r="S264" s="141"/>
      <c r="T264" s="141"/>
      <c r="U264" s="141"/>
      <c r="V264" s="141"/>
      <c r="W264" s="141"/>
      <c r="X264" s="141"/>
      <c r="Y264" s="141"/>
      <c r="Z264" s="141"/>
    </row>
    <row r="265" customFormat="false" ht="12.75" hidden="false" customHeight="true" outlineLevel="0" collapsed="false">
      <c r="A265" s="141"/>
      <c r="B265" s="162"/>
      <c r="C265" s="163"/>
      <c r="D265" s="141"/>
      <c r="E265" s="141"/>
      <c r="F265" s="162"/>
      <c r="G265" s="162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  <c r="Z265" s="141"/>
    </row>
    <row r="266" customFormat="false" ht="12.75" hidden="false" customHeight="true" outlineLevel="0" collapsed="false">
      <c r="A266" s="141"/>
      <c r="B266" s="162"/>
      <c r="C266" s="163"/>
      <c r="D266" s="141"/>
      <c r="E266" s="141"/>
      <c r="F266" s="162"/>
      <c r="G266" s="162"/>
      <c r="H266" s="141"/>
      <c r="I266" s="141"/>
      <c r="J266" s="141"/>
      <c r="K266" s="141"/>
      <c r="L266" s="141"/>
      <c r="M266" s="141"/>
      <c r="N266" s="141"/>
      <c r="O266" s="141"/>
      <c r="P266" s="141"/>
      <c r="Q266" s="141"/>
      <c r="R266" s="141"/>
      <c r="S266" s="141"/>
      <c r="T266" s="141"/>
      <c r="U266" s="141"/>
      <c r="V266" s="141"/>
      <c r="W266" s="141"/>
      <c r="X266" s="141"/>
      <c r="Y266" s="141"/>
      <c r="Z266" s="141"/>
    </row>
    <row r="267" customFormat="false" ht="12.75" hidden="false" customHeight="true" outlineLevel="0" collapsed="false">
      <c r="A267" s="141"/>
      <c r="B267" s="162"/>
      <c r="C267" s="163"/>
      <c r="D267" s="141"/>
      <c r="E267" s="141"/>
      <c r="F267" s="162"/>
      <c r="G267" s="162"/>
      <c r="H267" s="141"/>
      <c r="I267" s="141"/>
      <c r="J267" s="141"/>
      <c r="K267" s="141"/>
      <c r="L267" s="141"/>
      <c r="M267" s="141"/>
      <c r="N267" s="141"/>
      <c r="O267" s="141"/>
      <c r="P267" s="141"/>
      <c r="Q267" s="141"/>
      <c r="R267" s="141"/>
      <c r="S267" s="141"/>
      <c r="T267" s="141"/>
      <c r="U267" s="141"/>
      <c r="V267" s="141"/>
      <c r="W267" s="141"/>
      <c r="X267" s="141"/>
      <c r="Y267" s="141"/>
      <c r="Z267" s="141"/>
    </row>
    <row r="268" customFormat="false" ht="12.75" hidden="false" customHeight="true" outlineLevel="0" collapsed="false">
      <c r="A268" s="141"/>
      <c r="B268" s="162"/>
      <c r="C268" s="163"/>
      <c r="D268" s="141"/>
      <c r="E268" s="141"/>
      <c r="F268" s="162"/>
      <c r="G268" s="162"/>
      <c r="H268" s="141"/>
      <c r="I268" s="141"/>
      <c r="J268" s="141"/>
      <c r="K268" s="141"/>
      <c r="L268" s="141"/>
      <c r="M268" s="141"/>
      <c r="N268" s="141"/>
      <c r="O268" s="141"/>
      <c r="P268" s="141"/>
      <c r="Q268" s="141"/>
      <c r="R268" s="141"/>
      <c r="S268" s="141"/>
      <c r="T268" s="141"/>
      <c r="U268" s="141"/>
      <c r="V268" s="141"/>
      <c r="W268" s="141"/>
      <c r="X268" s="141"/>
      <c r="Y268" s="141"/>
      <c r="Z268" s="141"/>
    </row>
    <row r="269" customFormat="false" ht="12.75" hidden="false" customHeight="true" outlineLevel="0" collapsed="false">
      <c r="A269" s="141"/>
      <c r="B269" s="162"/>
      <c r="C269" s="163"/>
      <c r="D269" s="141"/>
      <c r="E269" s="141"/>
      <c r="F269" s="162"/>
      <c r="G269" s="162"/>
      <c r="H269" s="141"/>
      <c r="I269" s="141"/>
      <c r="J269" s="141"/>
      <c r="K269" s="141"/>
      <c r="L269" s="141"/>
      <c r="M269" s="141"/>
      <c r="N269" s="141"/>
      <c r="O269" s="141"/>
      <c r="P269" s="141"/>
      <c r="Q269" s="141"/>
      <c r="R269" s="141"/>
      <c r="S269" s="141"/>
      <c r="T269" s="141"/>
      <c r="U269" s="141"/>
      <c r="V269" s="141"/>
      <c r="W269" s="141"/>
      <c r="X269" s="141"/>
      <c r="Y269" s="141"/>
      <c r="Z269" s="141"/>
    </row>
    <row r="270" customFormat="false" ht="12.75" hidden="false" customHeight="true" outlineLevel="0" collapsed="false">
      <c r="A270" s="141"/>
      <c r="B270" s="162"/>
      <c r="C270" s="163"/>
      <c r="D270" s="141"/>
      <c r="E270" s="141"/>
      <c r="F270" s="162"/>
      <c r="G270" s="162"/>
      <c r="H270" s="141"/>
      <c r="I270" s="141"/>
      <c r="J270" s="141"/>
      <c r="K270" s="141"/>
      <c r="L270" s="141"/>
      <c r="M270" s="141"/>
      <c r="N270" s="141"/>
      <c r="O270" s="141"/>
      <c r="P270" s="141"/>
      <c r="Q270" s="141"/>
      <c r="R270" s="141"/>
      <c r="S270" s="141"/>
      <c r="T270" s="141"/>
      <c r="U270" s="141"/>
      <c r="V270" s="141"/>
      <c r="W270" s="141"/>
      <c r="X270" s="141"/>
      <c r="Y270" s="141"/>
      <c r="Z270" s="141"/>
    </row>
    <row r="271" customFormat="false" ht="12.75" hidden="false" customHeight="true" outlineLevel="0" collapsed="false">
      <c r="A271" s="141"/>
      <c r="B271" s="162"/>
      <c r="C271" s="163"/>
      <c r="D271" s="141"/>
      <c r="E271" s="141"/>
      <c r="F271" s="162"/>
      <c r="G271" s="162"/>
      <c r="H271" s="141"/>
      <c r="I271" s="141"/>
      <c r="J271" s="141"/>
      <c r="K271" s="141"/>
      <c r="L271" s="141"/>
      <c r="M271" s="141"/>
      <c r="N271" s="141"/>
      <c r="O271" s="141"/>
      <c r="P271" s="141"/>
      <c r="Q271" s="141"/>
      <c r="R271" s="141"/>
      <c r="S271" s="141"/>
      <c r="T271" s="141"/>
      <c r="U271" s="141"/>
      <c r="V271" s="141"/>
      <c r="W271" s="141"/>
      <c r="X271" s="141"/>
      <c r="Y271" s="141"/>
      <c r="Z271" s="141"/>
    </row>
    <row r="272" customFormat="false" ht="12.75" hidden="false" customHeight="true" outlineLevel="0" collapsed="false">
      <c r="A272" s="141"/>
      <c r="B272" s="162"/>
      <c r="C272" s="163"/>
      <c r="D272" s="141"/>
      <c r="E272" s="141"/>
      <c r="F272" s="162"/>
      <c r="G272" s="162"/>
      <c r="H272" s="141"/>
      <c r="I272" s="141"/>
      <c r="J272" s="141"/>
      <c r="K272" s="141"/>
      <c r="L272" s="141"/>
      <c r="M272" s="141"/>
      <c r="N272" s="141"/>
      <c r="O272" s="141"/>
      <c r="P272" s="141"/>
      <c r="Q272" s="141"/>
      <c r="R272" s="141"/>
      <c r="S272" s="141"/>
      <c r="T272" s="141"/>
      <c r="U272" s="141"/>
      <c r="V272" s="141"/>
      <c r="W272" s="141"/>
      <c r="X272" s="141"/>
      <c r="Y272" s="141"/>
      <c r="Z272" s="141"/>
    </row>
    <row r="273" customFormat="false" ht="12.75" hidden="false" customHeight="true" outlineLevel="0" collapsed="false">
      <c r="A273" s="141"/>
      <c r="B273" s="162"/>
      <c r="C273" s="163"/>
      <c r="D273" s="141"/>
      <c r="E273" s="141"/>
      <c r="F273" s="162"/>
      <c r="G273" s="162"/>
      <c r="H273" s="141"/>
      <c r="I273" s="141"/>
      <c r="J273" s="141"/>
      <c r="K273" s="141"/>
      <c r="L273" s="141"/>
      <c r="M273" s="141"/>
      <c r="N273" s="141"/>
      <c r="O273" s="141"/>
      <c r="P273" s="141"/>
      <c r="Q273" s="141"/>
      <c r="R273" s="141"/>
      <c r="S273" s="141"/>
      <c r="T273" s="141"/>
      <c r="U273" s="141"/>
      <c r="V273" s="141"/>
      <c r="W273" s="141"/>
      <c r="X273" s="141"/>
      <c r="Y273" s="141"/>
      <c r="Z273" s="141"/>
    </row>
    <row r="274" customFormat="false" ht="12.75" hidden="false" customHeight="true" outlineLevel="0" collapsed="false">
      <c r="A274" s="141"/>
      <c r="B274" s="162"/>
      <c r="C274" s="163"/>
      <c r="D274" s="141"/>
      <c r="E274" s="141"/>
      <c r="F274" s="162"/>
      <c r="G274" s="162"/>
      <c r="H274" s="141"/>
      <c r="I274" s="141"/>
      <c r="J274" s="141"/>
      <c r="K274" s="141"/>
      <c r="L274" s="141"/>
      <c r="M274" s="141"/>
      <c r="N274" s="141"/>
      <c r="O274" s="141"/>
      <c r="P274" s="141"/>
      <c r="Q274" s="141"/>
      <c r="R274" s="141"/>
      <c r="S274" s="141"/>
      <c r="T274" s="141"/>
      <c r="U274" s="141"/>
      <c r="V274" s="141"/>
      <c r="W274" s="141"/>
      <c r="X274" s="141"/>
      <c r="Y274" s="141"/>
      <c r="Z274" s="141"/>
    </row>
    <row r="275" customFormat="false" ht="12.75" hidden="false" customHeight="true" outlineLevel="0" collapsed="false">
      <c r="A275" s="141"/>
      <c r="B275" s="162"/>
      <c r="C275" s="163"/>
      <c r="D275" s="141"/>
      <c r="E275" s="141"/>
      <c r="F275" s="162"/>
      <c r="G275" s="162"/>
      <c r="H275" s="141"/>
      <c r="I275" s="141"/>
      <c r="J275" s="141"/>
      <c r="K275" s="141"/>
      <c r="L275" s="141"/>
      <c r="M275" s="141"/>
      <c r="N275" s="141"/>
      <c r="O275" s="141"/>
      <c r="P275" s="141"/>
      <c r="Q275" s="141"/>
      <c r="R275" s="141"/>
      <c r="S275" s="141"/>
      <c r="T275" s="141"/>
      <c r="U275" s="141"/>
      <c r="V275" s="141"/>
      <c r="W275" s="141"/>
      <c r="X275" s="141"/>
      <c r="Y275" s="141"/>
      <c r="Z275" s="141"/>
    </row>
    <row r="276" customFormat="false" ht="12.75" hidden="false" customHeight="true" outlineLevel="0" collapsed="false">
      <c r="A276" s="141"/>
      <c r="B276" s="162"/>
      <c r="C276" s="163"/>
      <c r="D276" s="141"/>
      <c r="E276" s="141"/>
      <c r="F276" s="162"/>
      <c r="G276" s="162"/>
      <c r="H276" s="141"/>
      <c r="I276" s="141"/>
      <c r="J276" s="141"/>
      <c r="K276" s="141"/>
      <c r="L276" s="141"/>
      <c r="M276" s="141"/>
      <c r="N276" s="141"/>
      <c r="O276" s="141"/>
      <c r="P276" s="141"/>
      <c r="Q276" s="141"/>
      <c r="R276" s="141"/>
      <c r="S276" s="141"/>
      <c r="T276" s="141"/>
      <c r="U276" s="141"/>
      <c r="V276" s="141"/>
      <c r="W276" s="141"/>
      <c r="X276" s="141"/>
      <c r="Y276" s="141"/>
      <c r="Z276" s="141"/>
    </row>
    <row r="277" customFormat="false" ht="12.75" hidden="false" customHeight="true" outlineLevel="0" collapsed="false">
      <c r="A277" s="141"/>
      <c r="B277" s="162"/>
      <c r="C277" s="163"/>
      <c r="D277" s="141"/>
      <c r="E277" s="141"/>
      <c r="F277" s="162"/>
      <c r="G277" s="162"/>
      <c r="H277" s="141"/>
      <c r="I277" s="141"/>
      <c r="J277" s="141"/>
      <c r="K277" s="141"/>
      <c r="L277" s="141"/>
      <c r="M277" s="141"/>
      <c r="N277" s="141"/>
      <c r="O277" s="141"/>
      <c r="P277" s="141"/>
      <c r="Q277" s="141"/>
      <c r="R277" s="141"/>
      <c r="S277" s="141"/>
      <c r="T277" s="141"/>
      <c r="U277" s="141"/>
      <c r="V277" s="141"/>
      <c r="W277" s="141"/>
      <c r="X277" s="141"/>
      <c r="Y277" s="141"/>
      <c r="Z277" s="141"/>
    </row>
    <row r="278" customFormat="false" ht="12.75" hidden="false" customHeight="true" outlineLevel="0" collapsed="false">
      <c r="A278" s="141"/>
      <c r="B278" s="162"/>
      <c r="C278" s="163"/>
      <c r="D278" s="141"/>
      <c r="E278" s="141"/>
      <c r="F278" s="162"/>
      <c r="G278" s="162"/>
      <c r="H278" s="141"/>
      <c r="I278" s="141"/>
      <c r="J278" s="141"/>
      <c r="K278" s="141"/>
      <c r="L278" s="141"/>
      <c r="M278" s="141"/>
      <c r="N278" s="141"/>
      <c r="O278" s="141"/>
      <c r="P278" s="141"/>
      <c r="Q278" s="141"/>
      <c r="R278" s="141"/>
      <c r="S278" s="141"/>
      <c r="T278" s="141"/>
      <c r="U278" s="141"/>
      <c r="V278" s="141"/>
      <c r="W278" s="141"/>
      <c r="X278" s="141"/>
      <c r="Y278" s="141"/>
      <c r="Z278" s="141"/>
    </row>
    <row r="279" customFormat="false" ht="12.75" hidden="false" customHeight="true" outlineLevel="0" collapsed="false">
      <c r="A279" s="141"/>
      <c r="B279" s="162"/>
      <c r="C279" s="163"/>
      <c r="D279" s="141"/>
      <c r="E279" s="141"/>
      <c r="F279" s="162"/>
      <c r="G279" s="162"/>
      <c r="H279" s="141"/>
      <c r="I279" s="141"/>
      <c r="J279" s="141"/>
      <c r="K279" s="141"/>
      <c r="L279" s="141"/>
      <c r="M279" s="141"/>
      <c r="N279" s="141"/>
      <c r="O279" s="141"/>
      <c r="P279" s="141"/>
      <c r="Q279" s="141"/>
      <c r="R279" s="141"/>
      <c r="S279" s="141"/>
      <c r="T279" s="141"/>
      <c r="U279" s="141"/>
      <c r="V279" s="141"/>
      <c r="W279" s="141"/>
      <c r="X279" s="141"/>
      <c r="Y279" s="141"/>
      <c r="Z279" s="141"/>
    </row>
    <row r="280" customFormat="false" ht="12.75" hidden="false" customHeight="true" outlineLevel="0" collapsed="false">
      <c r="A280" s="141"/>
      <c r="B280" s="162"/>
      <c r="C280" s="163"/>
      <c r="D280" s="141"/>
      <c r="E280" s="141"/>
      <c r="F280" s="162"/>
      <c r="G280" s="162"/>
      <c r="H280" s="141"/>
      <c r="I280" s="141"/>
      <c r="J280" s="141"/>
      <c r="K280" s="141"/>
      <c r="L280" s="141"/>
      <c r="M280" s="141"/>
      <c r="N280" s="141"/>
      <c r="O280" s="141"/>
      <c r="P280" s="141"/>
      <c r="Q280" s="141"/>
      <c r="R280" s="141"/>
      <c r="S280" s="141"/>
      <c r="T280" s="141"/>
      <c r="U280" s="141"/>
      <c r="V280" s="141"/>
      <c r="W280" s="141"/>
      <c r="X280" s="141"/>
      <c r="Y280" s="141"/>
      <c r="Z280" s="141"/>
    </row>
    <row r="281" customFormat="false" ht="12.75" hidden="false" customHeight="true" outlineLevel="0" collapsed="false">
      <c r="A281" s="141"/>
      <c r="B281" s="162"/>
      <c r="C281" s="163"/>
      <c r="D281" s="141"/>
      <c r="E281" s="141"/>
      <c r="F281" s="162"/>
      <c r="G281" s="162"/>
      <c r="H281" s="141"/>
      <c r="I281" s="141"/>
      <c r="J281" s="141"/>
      <c r="K281" s="141"/>
      <c r="L281" s="141"/>
      <c r="M281" s="141"/>
      <c r="N281" s="141"/>
      <c r="O281" s="141"/>
      <c r="P281" s="141"/>
      <c r="Q281" s="141"/>
      <c r="R281" s="141"/>
      <c r="S281" s="141"/>
      <c r="T281" s="141"/>
      <c r="U281" s="141"/>
      <c r="V281" s="141"/>
      <c r="W281" s="141"/>
      <c r="X281" s="141"/>
      <c r="Y281" s="141"/>
      <c r="Z281" s="141"/>
    </row>
    <row r="282" customFormat="false" ht="12.75" hidden="false" customHeight="true" outlineLevel="0" collapsed="false">
      <c r="A282" s="141"/>
      <c r="B282" s="162"/>
      <c r="C282" s="163"/>
      <c r="D282" s="141"/>
      <c r="E282" s="141"/>
      <c r="F282" s="162"/>
      <c r="G282" s="162"/>
      <c r="H282" s="141"/>
      <c r="I282" s="141"/>
      <c r="J282" s="141"/>
      <c r="K282" s="141"/>
      <c r="L282" s="141"/>
      <c r="M282" s="141"/>
      <c r="N282" s="141"/>
      <c r="O282" s="141"/>
      <c r="P282" s="141"/>
      <c r="Q282" s="141"/>
      <c r="R282" s="141"/>
      <c r="S282" s="141"/>
      <c r="T282" s="141"/>
      <c r="U282" s="141"/>
      <c r="V282" s="141"/>
      <c r="W282" s="141"/>
      <c r="X282" s="141"/>
      <c r="Y282" s="141"/>
      <c r="Z282" s="141"/>
    </row>
    <row r="283" customFormat="false" ht="12.75" hidden="false" customHeight="true" outlineLevel="0" collapsed="false">
      <c r="A283" s="141"/>
      <c r="B283" s="162"/>
      <c r="C283" s="163"/>
      <c r="D283" s="141"/>
      <c r="E283" s="141"/>
      <c r="F283" s="162"/>
      <c r="G283" s="162"/>
      <c r="H283" s="141"/>
      <c r="I283" s="141"/>
      <c r="J283" s="141"/>
      <c r="K283" s="141"/>
      <c r="L283" s="141"/>
      <c r="M283" s="141"/>
      <c r="N283" s="141"/>
      <c r="O283" s="141"/>
      <c r="P283" s="141"/>
      <c r="Q283" s="141"/>
      <c r="R283" s="141"/>
      <c r="S283" s="141"/>
      <c r="T283" s="141"/>
      <c r="U283" s="141"/>
      <c r="V283" s="141"/>
      <c r="W283" s="141"/>
      <c r="X283" s="141"/>
      <c r="Y283" s="141"/>
      <c r="Z283" s="141"/>
    </row>
    <row r="284" customFormat="false" ht="12.75" hidden="false" customHeight="true" outlineLevel="0" collapsed="false">
      <c r="A284" s="141"/>
      <c r="B284" s="162"/>
      <c r="C284" s="163"/>
      <c r="D284" s="141"/>
      <c r="E284" s="141"/>
      <c r="F284" s="162"/>
      <c r="G284" s="162"/>
      <c r="H284" s="141"/>
      <c r="I284" s="141"/>
      <c r="J284" s="141"/>
      <c r="K284" s="141"/>
      <c r="L284" s="141"/>
      <c r="M284" s="141"/>
      <c r="N284" s="141"/>
      <c r="O284" s="141"/>
      <c r="P284" s="141"/>
      <c r="Q284" s="141"/>
      <c r="R284" s="141"/>
      <c r="S284" s="141"/>
      <c r="T284" s="141"/>
      <c r="U284" s="141"/>
      <c r="V284" s="141"/>
      <c r="W284" s="141"/>
      <c r="X284" s="141"/>
      <c r="Y284" s="141"/>
      <c r="Z284" s="141"/>
    </row>
    <row r="285" customFormat="false" ht="12.75" hidden="false" customHeight="true" outlineLevel="0" collapsed="false">
      <c r="A285" s="141"/>
      <c r="B285" s="162"/>
      <c r="C285" s="163"/>
      <c r="D285" s="141"/>
      <c r="E285" s="141"/>
      <c r="F285" s="162"/>
      <c r="G285" s="162"/>
      <c r="H285" s="141"/>
      <c r="I285" s="141"/>
      <c r="J285" s="141"/>
      <c r="K285" s="141"/>
      <c r="L285" s="141"/>
      <c r="M285" s="141"/>
      <c r="N285" s="141"/>
      <c r="O285" s="141"/>
      <c r="P285" s="141"/>
      <c r="Q285" s="141"/>
      <c r="R285" s="141"/>
      <c r="S285" s="141"/>
      <c r="T285" s="141"/>
      <c r="U285" s="141"/>
      <c r="V285" s="141"/>
      <c r="W285" s="141"/>
      <c r="X285" s="141"/>
      <c r="Y285" s="141"/>
      <c r="Z285" s="141"/>
    </row>
    <row r="286" customFormat="false" ht="12.75" hidden="false" customHeight="true" outlineLevel="0" collapsed="false">
      <c r="A286" s="141"/>
      <c r="B286" s="162"/>
      <c r="C286" s="163"/>
      <c r="D286" s="141"/>
      <c r="E286" s="141"/>
      <c r="F286" s="162"/>
      <c r="G286" s="162"/>
      <c r="H286" s="141"/>
      <c r="I286" s="141"/>
      <c r="J286" s="141"/>
      <c r="K286" s="141"/>
      <c r="L286" s="141"/>
      <c r="M286" s="141"/>
      <c r="N286" s="141"/>
      <c r="O286" s="141"/>
      <c r="P286" s="141"/>
      <c r="Q286" s="141"/>
      <c r="R286" s="141"/>
      <c r="S286" s="141"/>
      <c r="T286" s="141"/>
      <c r="U286" s="141"/>
      <c r="V286" s="141"/>
      <c r="W286" s="141"/>
      <c r="X286" s="141"/>
      <c r="Y286" s="141"/>
      <c r="Z286" s="141"/>
    </row>
    <row r="287" customFormat="false" ht="12.75" hidden="false" customHeight="true" outlineLevel="0" collapsed="false">
      <c r="A287" s="141"/>
      <c r="B287" s="162"/>
      <c r="C287" s="163"/>
      <c r="D287" s="141"/>
      <c r="E287" s="141"/>
      <c r="F287" s="162"/>
      <c r="G287" s="162"/>
      <c r="H287" s="141"/>
      <c r="I287" s="141"/>
      <c r="J287" s="141"/>
      <c r="K287" s="141"/>
      <c r="L287" s="141"/>
      <c r="M287" s="141"/>
      <c r="N287" s="141"/>
      <c r="O287" s="141"/>
      <c r="P287" s="141"/>
      <c r="Q287" s="141"/>
      <c r="R287" s="141"/>
      <c r="S287" s="141"/>
      <c r="T287" s="141"/>
      <c r="U287" s="141"/>
      <c r="V287" s="141"/>
      <c r="W287" s="141"/>
      <c r="X287" s="141"/>
      <c r="Y287" s="141"/>
      <c r="Z287" s="141"/>
    </row>
    <row r="288" customFormat="false" ht="12.75" hidden="false" customHeight="true" outlineLevel="0" collapsed="false">
      <c r="A288" s="141"/>
      <c r="B288" s="162"/>
      <c r="C288" s="163"/>
      <c r="D288" s="141"/>
      <c r="E288" s="141"/>
      <c r="F288" s="162"/>
      <c r="G288" s="162"/>
      <c r="H288" s="141"/>
      <c r="I288" s="141"/>
      <c r="J288" s="141"/>
      <c r="K288" s="141"/>
      <c r="L288" s="141"/>
      <c r="M288" s="141"/>
      <c r="N288" s="141"/>
      <c r="O288" s="141"/>
      <c r="P288" s="141"/>
      <c r="Q288" s="141"/>
      <c r="R288" s="141"/>
      <c r="S288" s="141"/>
      <c r="T288" s="141"/>
      <c r="U288" s="141"/>
      <c r="V288" s="141"/>
      <c r="W288" s="141"/>
      <c r="X288" s="141"/>
      <c r="Y288" s="141"/>
      <c r="Z288" s="141"/>
    </row>
    <row r="289" customFormat="false" ht="12.75" hidden="false" customHeight="true" outlineLevel="0" collapsed="false">
      <c r="A289" s="141"/>
      <c r="B289" s="162"/>
      <c r="C289" s="163"/>
      <c r="D289" s="141"/>
      <c r="E289" s="141"/>
      <c r="F289" s="162"/>
      <c r="G289" s="162"/>
      <c r="H289" s="141"/>
      <c r="I289" s="141"/>
      <c r="J289" s="141"/>
      <c r="K289" s="141"/>
      <c r="L289" s="141"/>
      <c r="M289" s="141"/>
      <c r="N289" s="141"/>
      <c r="O289" s="141"/>
      <c r="P289" s="141"/>
      <c r="Q289" s="141"/>
      <c r="R289" s="141"/>
      <c r="S289" s="141"/>
      <c r="T289" s="141"/>
      <c r="U289" s="141"/>
      <c r="V289" s="141"/>
      <c r="W289" s="141"/>
      <c r="X289" s="141"/>
      <c r="Y289" s="141"/>
      <c r="Z289" s="141"/>
    </row>
    <row r="290" customFormat="false" ht="12.75" hidden="false" customHeight="true" outlineLevel="0" collapsed="false">
      <c r="A290" s="141"/>
      <c r="B290" s="162"/>
      <c r="C290" s="163"/>
      <c r="D290" s="141"/>
      <c r="E290" s="141"/>
      <c r="F290" s="162"/>
      <c r="G290" s="162"/>
      <c r="H290" s="141"/>
      <c r="I290" s="141"/>
      <c r="J290" s="141"/>
      <c r="K290" s="141"/>
      <c r="L290" s="141"/>
      <c r="M290" s="141"/>
      <c r="N290" s="141"/>
      <c r="O290" s="141"/>
      <c r="P290" s="141"/>
      <c r="Q290" s="141"/>
      <c r="R290" s="141"/>
      <c r="S290" s="141"/>
      <c r="T290" s="141"/>
      <c r="U290" s="141"/>
      <c r="V290" s="141"/>
      <c r="W290" s="141"/>
      <c r="X290" s="141"/>
      <c r="Y290" s="141"/>
      <c r="Z290" s="141"/>
    </row>
    <row r="291" customFormat="false" ht="12.75" hidden="false" customHeight="true" outlineLevel="0" collapsed="false">
      <c r="A291" s="141"/>
      <c r="B291" s="162"/>
      <c r="C291" s="163"/>
      <c r="D291" s="141"/>
      <c r="E291" s="141"/>
      <c r="F291" s="162"/>
      <c r="G291" s="162"/>
      <c r="H291" s="141"/>
      <c r="I291" s="141"/>
      <c r="J291" s="141"/>
      <c r="K291" s="141"/>
      <c r="L291" s="141"/>
      <c r="M291" s="141"/>
      <c r="N291" s="141"/>
      <c r="O291" s="141"/>
      <c r="P291" s="141"/>
      <c r="Q291" s="141"/>
      <c r="R291" s="141"/>
      <c r="S291" s="141"/>
      <c r="T291" s="141"/>
      <c r="U291" s="141"/>
      <c r="V291" s="141"/>
      <c r="W291" s="141"/>
      <c r="X291" s="141"/>
      <c r="Y291" s="141"/>
      <c r="Z291" s="141"/>
    </row>
    <row r="292" customFormat="false" ht="12.75" hidden="false" customHeight="true" outlineLevel="0" collapsed="false">
      <c r="A292" s="141"/>
      <c r="B292" s="162"/>
      <c r="C292" s="163"/>
      <c r="D292" s="141"/>
      <c r="E292" s="141"/>
      <c r="F292" s="162"/>
      <c r="G292" s="162"/>
      <c r="H292" s="141"/>
      <c r="I292" s="141"/>
      <c r="J292" s="141"/>
      <c r="K292" s="141"/>
      <c r="L292" s="141"/>
      <c r="M292" s="141"/>
      <c r="N292" s="141"/>
      <c r="O292" s="141"/>
      <c r="P292" s="141"/>
      <c r="Q292" s="141"/>
      <c r="R292" s="141"/>
      <c r="S292" s="141"/>
      <c r="T292" s="141"/>
      <c r="U292" s="141"/>
      <c r="V292" s="141"/>
      <c r="W292" s="141"/>
      <c r="X292" s="141"/>
      <c r="Y292" s="141"/>
      <c r="Z292" s="141"/>
    </row>
    <row r="293" customFormat="false" ht="12.75" hidden="false" customHeight="true" outlineLevel="0" collapsed="false">
      <c r="A293" s="141"/>
      <c r="B293" s="162"/>
      <c r="C293" s="163"/>
      <c r="D293" s="141"/>
      <c r="E293" s="141"/>
      <c r="F293" s="162"/>
      <c r="G293" s="162"/>
      <c r="H293" s="141"/>
      <c r="I293" s="141"/>
      <c r="J293" s="141"/>
      <c r="K293" s="141"/>
      <c r="L293" s="141"/>
      <c r="M293" s="141"/>
      <c r="N293" s="141"/>
      <c r="O293" s="141"/>
      <c r="P293" s="141"/>
      <c r="Q293" s="141"/>
      <c r="R293" s="141"/>
      <c r="S293" s="141"/>
      <c r="T293" s="141"/>
      <c r="U293" s="141"/>
      <c r="V293" s="141"/>
      <c r="W293" s="141"/>
      <c r="X293" s="141"/>
      <c r="Y293" s="141"/>
      <c r="Z293" s="141"/>
    </row>
    <row r="294" customFormat="false" ht="12.75" hidden="false" customHeight="true" outlineLevel="0" collapsed="false">
      <c r="A294" s="141"/>
      <c r="B294" s="162"/>
      <c r="C294" s="163"/>
      <c r="D294" s="141"/>
      <c r="E294" s="141"/>
      <c r="F294" s="162"/>
      <c r="G294" s="162"/>
      <c r="H294" s="141"/>
      <c r="I294" s="141"/>
      <c r="J294" s="141"/>
      <c r="K294" s="141"/>
      <c r="L294" s="141"/>
      <c r="M294" s="141"/>
      <c r="N294" s="141"/>
      <c r="O294" s="141"/>
      <c r="P294" s="141"/>
      <c r="Q294" s="141"/>
      <c r="R294" s="141"/>
      <c r="S294" s="141"/>
      <c r="T294" s="141"/>
      <c r="U294" s="141"/>
      <c r="V294" s="141"/>
      <c r="W294" s="141"/>
      <c r="X294" s="141"/>
      <c r="Y294" s="141"/>
      <c r="Z294" s="141"/>
    </row>
    <row r="295" customFormat="false" ht="12.75" hidden="false" customHeight="true" outlineLevel="0" collapsed="false">
      <c r="A295" s="141"/>
      <c r="B295" s="162"/>
      <c r="C295" s="163"/>
      <c r="D295" s="141"/>
      <c r="E295" s="141"/>
      <c r="F295" s="162"/>
      <c r="G295" s="162"/>
      <c r="H295" s="141"/>
      <c r="I295" s="141"/>
      <c r="J295" s="141"/>
      <c r="K295" s="141"/>
      <c r="L295" s="141"/>
      <c r="M295" s="141"/>
      <c r="N295" s="141"/>
      <c r="O295" s="141"/>
      <c r="P295" s="141"/>
      <c r="Q295" s="141"/>
      <c r="R295" s="141"/>
      <c r="S295" s="141"/>
      <c r="T295" s="141"/>
      <c r="U295" s="141"/>
      <c r="V295" s="141"/>
      <c r="W295" s="141"/>
      <c r="X295" s="141"/>
      <c r="Y295" s="141"/>
      <c r="Z295" s="141"/>
    </row>
    <row r="296" customFormat="false" ht="12.75" hidden="false" customHeight="true" outlineLevel="0" collapsed="false">
      <c r="A296" s="141"/>
      <c r="B296" s="162"/>
      <c r="C296" s="163"/>
      <c r="D296" s="141"/>
      <c r="E296" s="141"/>
      <c r="F296" s="162"/>
      <c r="G296" s="162"/>
      <c r="H296" s="141"/>
      <c r="I296" s="141"/>
      <c r="J296" s="141"/>
      <c r="K296" s="141"/>
      <c r="L296" s="141"/>
      <c r="M296" s="141"/>
      <c r="N296" s="141"/>
      <c r="O296" s="141"/>
      <c r="P296" s="141"/>
      <c r="Q296" s="141"/>
      <c r="R296" s="141"/>
      <c r="S296" s="141"/>
      <c r="T296" s="141"/>
      <c r="U296" s="141"/>
      <c r="V296" s="141"/>
      <c r="W296" s="141"/>
      <c r="X296" s="141"/>
      <c r="Y296" s="141"/>
      <c r="Z296" s="141"/>
    </row>
    <row r="297" customFormat="false" ht="12.75" hidden="false" customHeight="true" outlineLevel="0" collapsed="false">
      <c r="A297" s="141"/>
      <c r="B297" s="162"/>
      <c r="C297" s="163"/>
      <c r="D297" s="141"/>
      <c r="E297" s="141"/>
      <c r="F297" s="162"/>
      <c r="G297" s="162"/>
      <c r="H297" s="141"/>
      <c r="I297" s="141"/>
      <c r="J297" s="141"/>
      <c r="K297" s="141"/>
      <c r="L297" s="141"/>
      <c r="M297" s="141"/>
      <c r="N297" s="141"/>
      <c r="O297" s="141"/>
      <c r="P297" s="141"/>
      <c r="Q297" s="141"/>
      <c r="R297" s="141"/>
      <c r="S297" s="141"/>
      <c r="T297" s="141"/>
      <c r="U297" s="141"/>
      <c r="V297" s="141"/>
      <c r="W297" s="141"/>
      <c r="X297" s="141"/>
      <c r="Y297" s="141"/>
      <c r="Z297" s="141"/>
    </row>
    <row r="298" customFormat="false" ht="12.75" hidden="false" customHeight="true" outlineLevel="0" collapsed="false">
      <c r="A298" s="141"/>
      <c r="B298" s="162"/>
      <c r="C298" s="163"/>
      <c r="D298" s="141"/>
      <c r="E298" s="141"/>
      <c r="F298" s="162"/>
      <c r="G298" s="162"/>
      <c r="H298" s="141"/>
      <c r="I298" s="141"/>
      <c r="J298" s="141"/>
      <c r="K298" s="141"/>
      <c r="L298" s="141"/>
      <c r="M298" s="141"/>
      <c r="N298" s="141"/>
      <c r="O298" s="141"/>
      <c r="P298" s="141"/>
      <c r="Q298" s="141"/>
      <c r="R298" s="141"/>
      <c r="S298" s="141"/>
      <c r="T298" s="141"/>
      <c r="U298" s="141"/>
      <c r="V298" s="141"/>
      <c r="W298" s="141"/>
      <c r="X298" s="141"/>
      <c r="Y298" s="141"/>
      <c r="Z298" s="141"/>
    </row>
    <row r="299" customFormat="false" ht="12.75" hidden="false" customHeight="true" outlineLevel="0" collapsed="false">
      <c r="A299" s="141"/>
      <c r="B299" s="162"/>
      <c r="C299" s="163"/>
      <c r="D299" s="141"/>
      <c r="E299" s="141"/>
      <c r="F299" s="162"/>
      <c r="G299" s="162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  <c r="Z299" s="141"/>
    </row>
    <row r="300" customFormat="false" ht="12.75" hidden="false" customHeight="true" outlineLevel="0" collapsed="false">
      <c r="A300" s="141"/>
      <c r="B300" s="162"/>
      <c r="C300" s="163"/>
      <c r="D300" s="141"/>
      <c r="E300" s="141"/>
      <c r="F300" s="162"/>
      <c r="G300" s="162"/>
      <c r="H300" s="141"/>
      <c r="I300" s="141"/>
      <c r="J300" s="141"/>
      <c r="K300" s="141"/>
      <c r="L300" s="141"/>
      <c r="M300" s="141"/>
      <c r="N300" s="141"/>
      <c r="O300" s="141"/>
      <c r="P300" s="141"/>
      <c r="Q300" s="141"/>
      <c r="R300" s="141"/>
      <c r="S300" s="141"/>
      <c r="T300" s="141"/>
      <c r="U300" s="141"/>
      <c r="V300" s="141"/>
      <c r="W300" s="141"/>
      <c r="X300" s="141"/>
      <c r="Y300" s="141"/>
      <c r="Z300" s="141"/>
    </row>
    <row r="301" customFormat="false" ht="12.75" hidden="false" customHeight="true" outlineLevel="0" collapsed="false">
      <c r="A301" s="141"/>
      <c r="B301" s="162"/>
      <c r="C301" s="163"/>
      <c r="D301" s="141"/>
      <c r="E301" s="141"/>
      <c r="F301" s="162"/>
      <c r="G301" s="162"/>
      <c r="H301" s="141"/>
      <c r="I301" s="141"/>
      <c r="J301" s="141"/>
      <c r="K301" s="141"/>
      <c r="L301" s="141"/>
      <c r="M301" s="141"/>
      <c r="N301" s="141"/>
      <c r="O301" s="141"/>
      <c r="P301" s="141"/>
      <c r="Q301" s="141"/>
      <c r="R301" s="141"/>
      <c r="S301" s="141"/>
      <c r="T301" s="141"/>
      <c r="U301" s="141"/>
      <c r="V301" s="141"/>
      <c r="W301" s="141"/>
      <c r="X301" s="141"/>
      <c r="Y301" s="141"/>
      <c r="Z301" s="141"/>
    </row>
    <row r="302" customFormat="false" ht="12.75" hidden="false" customHeight="true" outlineLevel="0" collapsed="false">
      <c r="A302" s="141"/>
      <c r="B302" s="162"/>
      <c r="C302" s="163"/>
      <c r="D302" s="141"/>
      <c r="E302" s="141"/>
      <c r="F302" s="162"/>
      <c r="G302" s="162"/>
      <c r="H302" s="141"/>
      <c r="I302" s="141"/>
      <c r="J302" s="141"/>
      <c r="K302" s="141"/>
      <c r="L302" s="141"/>
      <c r="M302" s="141"/>
      <c r="N302" s="141"/>
      <c r="O302" s="141"/>
      <c r="P302" s="141"/>
      <c r="Q302" s="141"/>
      <c r="R302" s="141"/>
      <c r="S302" s="141"/>
      <c r="T302" s="141"/>
      <c r="U302" s="141"/>
      <c r="V302" s="141"/>
      <c r="W302" s="141"/>
      <c r="X302" s="141"/>
      <c r="Y302" s="141"/>
      <c r="Z302" s="141"/>
    </row>
    <row r="303" customFormat="false" ht="12.75" hidden="false" customHeight="true" outlineLevel="0" collapsed="false">
      <c r="A303" s="141"/>
      <c r="B303" s="162"/>
      <c r="C303" s="163"/>
      <c r="D303" s="141"/>
      <c r="E303" s="141"/>
      <c r="F303" s="162"/>
      <c r="G303" s="162"/>
      <c r="H303" s="141"/>
      <c r="I303" s="141"/>
      <c r="J303" s="141"/>
      <c r="K303" s="141"/>
      <c r="L303" s="141"/>
      <c r="M303" s="141"/>
      <c r="N303" s="141"/>
      <c r="O303" s="141"/>
      <c r="P303" s="141"/>
      <c r="Q303" s="141"/>
      <c r="R303" s="141"/>
      <c r="S303" s="141"/>
      <c r="T303" s="141"/>
      <c r="U303" s="141"/>
      <c r="V303" s="141"/>
      <c r="W303" s="141"/>
      <c r="X303" s="141"/>
      <c r="Y303" s="141"/>
      <c r="Z303" s="141"/>
    </row>
    <row r="304" customFormat="false" ht="12.75" hidden="false" customHeight="true" outlineLevel="0" collapsed="false">
      <c r="A304" s="141"/>
      <c r="B304" s="162"/>
      <c r="C304" s="163"/>
      <c r="D304" s="141"/>
      <c r="E304" s="141"/>
      <c r="F304" s="162"/>
      <c r="G304" s="162"/>
      <c r="H304" s="141"/>
      <c r="I304" s="141"/>
      <c r="J304" s="141"/>
      <c r="K304" s="141"/>
      <c r="L304" s="141"/>
      <c r="M304" s="141"/>
      <c r="N304" s="141"/>
      <c r="O304" s="141"/>
      <c r="P304" s="141"/>
      <c r="Q304" s="141"/>
      <c r="R304" s="141"/>
      <c r="S304" s="141"/>
      <c r="T304" s="141"/>
      <c r="U304" s="141"/>
      <c r="V304" s="141"/>
      <c r="W304" s="141"/>
      <c r="X304" s="141"/>
      <c r="Y304" s="141"/>
      <c r="Z304" s="141"/>
    </row>
    <row r="305" customFormat="false" ht="12.75" hidden="false" customHeight="true" outlineLevel="0" collapsed="false">
      <c r="A305" s="141"/>
      <c r="B305" s="162"/>
      <c r="C305" s="163"/>
      <c r="D305" s="141"/>
      <c r="E305" s="141"/>
      <c r="F305" s="162"/>
      <c r="G305" s="162"/>
      <c r="H305" s="141"/>
      <c r="I305" s="141"/>
      <c r="J305" s="141"/>
      <c r="K305" s="141"/>
      <c r="L305" s="141"/>
      <c r="M305" s="141"/>
      <c r="N305" s="141"/>
      <c r="O305" s="141"/>
      <c r="P305" s="141"/>
      <c r="Q305" s="141"/>
      <c r="R305" s="141"/>
      <c r="S305" s="141"/>
      <c r="T305" s="141"/>
      <c r="U305" s="141"/>
      <c r="V305" s="141"/>
      <c r="W305" s="141"/>
      <c r="X305" s="141"/>
      <c r="Y305" s="141"/>
      <c r="Z305" s="141"/>
    </row>
    <row r="306" customFormat="false" ht="12.75" hidden="false" customHeight="true" outlineLevel="0" collapsed="false">
      <c r="A306" s="141"/>
      <c r="B306" s="162"/>
      <c r="C306" s="163"/>
      <c r="D306" s="141"/>
      <c r="E306" s="141"/>
      <c r="F306" s="162"/>
      <c r="G306" s="162"/>
      <c r="H306" s="141"/>
      <c r="I306" s="141"/>
      <c r="J306" s="141"/>
      <c r="K306" s="141"/>
      <c r="L306" s="141"/>
      <c r="M306" s="141"/>
      <c r="N306" s="141"/>
      <c r="O306" s="141"/>
      <c r="P306" s="141"/>
      <c r="Q306" s="141"/>
      <c r="R306" s="141"/>
      <c r="S306" s="141"/>
      <c r="T306" s="141"/>
      <c r="U306" s="141"/>
      <c r="V306" s="141"/>
      <c r="W306" s="141"/>
      <c r="X306" s="141"/>
      <c r="Y306" s="141"/>
      <c r="Z306" s="141"/>
    </row>
    <row r="307" customFormat="false" ht="12.75" hidden="false" customHeight="true" outlineLevel="0" collapsed="false">
      <c r="A307" s="141"/>
      <c r="B307" s="162"/>
      <c r="C307" s="163"/>
      <c r="D307" s="141"/>
      <c r="E307" s="141"/>
      <c r="F307" s="162"/>
      <c r="G307" s="162"/>
      <c r="H307" s="141"/>
      <c r="I307" s="141"/>
      <c r="J307" s="141"/>
      <c r="K307" s="141"/>
      <c r="L307" s="141"/>
      <c r="M307" s="141"/>
      <c r="N307" s="141"/>
      <c r="O307" s="141"/>
      <c r="P307" s="141"/>
      <c r="Q307" s="141"/>
      <c r="R307" s="141"/>
      <c r="S307" s="141"/>
      <c r="T307" s="141"/>
      <c r="U307" s="141"/>
      <c r="V307" s="141"/>
      <c r="W307" s="141"/>
      <c r="X307" s="141"/>
      <c r="Y307" s="141"/>
      <c r="Z307" s="141"/>
    </row>
    <row r="308" customFormat="false" ht="12.75" hidden="false" customHeight="true" outlineLevel="0" collapsed="false">
      <c r="A308" s="141"/>
      <c r="B308" s="162"/>
      <c r="C308" s="163"/>
      <c r="D308" s="141"/>
      <c r="E308" s="141"/>
      <c r="F308" s="162"/>
      <c r="G308" s="162"/>
      <c r="H308" s="141"/>
      <c r="I308" s="141"/>
      <c r="J308" s="141"/>
      <c r="K308" s="141"/>
      <c r="L308" s="141"/>
      <c r="M308" s="141"/>
      <c r="N308" s="141"/>
      <c r="O308" s="141"/>
      <c r="P308" s="141"/>
      <c r="Q308" s="141"/>
      <c r="R308" s="141"/>
      <c r="S308" s="141"/>
      <c r="T308" s="141"/>
      <c r="U308" s="141"/>
      <c r="V308" s="141"/>
      <c r="W308" s="141"/>
      <c r="X308" s="141"/>
      <c r="Y308" s="141"/>
      <c r="Z308" s="141"/>
    </row>
    <row r="309" customFormat="false" ht="12.75" hidden="false" customHeight="true" outlineLevel="0" collapsed="false">
      <c r="A309" s="141"/>
      <c r="B309" s="162"/>
      <c r="C309" s="163"/>
      <c r="D309" s="141"/>
      <c r="E309" s="141"/>
      <c r="F309" s="162"/>
      <c r="G309" s="162"/>
      <c r="H309" s="141"/>
      <c r="I309" s="141"/>
      <c r="J309" s="141"/>
      <c r="K309" s="141"/>
      <c r="L309" s="141"/>
      <c r="M309" s="141"/>
      <c r="N309" s="141"/>
      <c r="O309" s="141"/>
      <c r="P309" s="141"/>
      <c r="Q309" s="141"/>
      <c r="R309" s="141"/>
      <c r="S309" s="141"/>
      <c r="T309" s="141"/>
      <c r="U309" s="141"/>
      <c r="V309" s="141"/>
      <c r="W309" s="141"/>
      <c r="X309" s="141"/>
      <c r="Y309" s="141"/>
      <c r="Z309" s="141"/>
    </row>
    <row r="310" customFormat="false" ht="12.75" hidden="false" customHeight="true" outlineLevel="0" collapsed="false">
      <c r="A310" s="141"/>
      <c r="B310" s="162"/>
      <c r="C310" s="163"/>
      <c r="D310" s="141"/>
      <c r="E310" s="141"/>
      <c r="F310" s="162"/>
      <c r="G310" s="162"/>
      <c r="H310" s="141"/>
      <c r="I310" s="141"/>
      <c r="J310" s="141"/>
      <c r="K310" s="141"/>
      <c r="L310" s="141"/>
      <c r="M310" s="141"/>
      <c r="N310" s="141"/>
      <c r="O310" s="141"/>
      <c r="P310" s="141"/>
      <c r="Q310" s="141"/>
      <c r="R310" s="141"/>
      <c r="S310" s="141"/>
      <c r="T310" s="141"/>
      <c r="U310" s="141"/>
      <c r="V310" s="141"/>
      <c r="W310" s="141"/>
      <c r="X310" s="141"/>
      <c r="Y310" s="141"/>
      <c r="Z310" s="141"/>
    </row>
    <row r="311" customFormat="false" ht="12.75" hidden="false" customHeight="true" outlineLevel="0" collapsed="false">
      <c r="A311" s="141"/>
      <c r="B311" s="162"/>
      <c r="C311" s="163"/>
      <c r="D311" s="141"/>
      <c r="E311" s="141"/>
      <c r="F311" s="162"/>
      <c r="G311" s="162"/>
      <c r="H311" s="141"/>
      <c r="I311" s="141"/>
      <c r="J311" s="141"/>
      <c r="K311" s="141"/>
      <c r="L311" s="141"/>
      <c r="M311" s="141"/>
      <c r="N311" s="141"/>
      <c r="O311" s="141"/>
      <c r="P311" s="141"/>
      <c r="Q311" s="141"/>
      <c r="R311" s="141"/>
      <c r="S311" s="141"/>
      <c r="T311" s="141"/>
      <c r="U311" s="141"/>
      <c r="V311" s="141"/>
      <c r="W311" s="141"/>
      <c r="X311" s="141"/>
      <c r="Y311" s="141"/>
      <c r="Z311" s="141"/>
    </row>
    <row r="312" customFormat="false" ht="12.75" hidden="false" customHeight="true" outlineLevel="0" collapsed="false">
      <c r="A312" s="141"/>
      <c r="B312" s="162"/>
      <c r="C312" s="163"/>
      <c r="D312" s="141"/>
      <c r="E312" s="141"/>
      <c r="F312" s="162"/>
      <c r="G312" s="162"/>
      <c r="H312" s="141"/>
      <c r="I312" s="141"/>
      <c r="J312" s="141"/>
      <c r="K312" s="141"/>
      <c r="L312" s="141"/>
      <c r="M312" s="141"/>
      <c r="N312" s="141"/>
      <c r="O312" s="141"/>
      <c r="P312" s="141"/>
      <c r="Q312" s="141"/>
      <c r="R312" s="141"/>
      <c r="S312" s="141"/>
      <c r="T312" s="141"/>
      <c r="U312" s="141"/>
      <c r="V312" s="141"/>
      <c r="W312" s="141"/>
      <c r="X312" s="141"/>
      <c r="Y312" s="141"/>
      <c r="Z312" s="141"/>
    </row>
    <row r="313" customFormat="false" ht="12.75" hidden="false" customHeight="true" outlineLevel="0" collapsed="false">
      <c r="A313" s="141"/>
      <c r="B313" s="162"/>
      <c r="C313" s="163"/>
      <c r="D313" s="141"/>
      <c r="E313" s="141"/>
      <c r="F313" s="162"/>
      <c r="G313" s="162"/>
      <c r="H313" s="141"/>
      <c r="I313" s="141"/>
      <c r="J313" s="141"/>
      <c r="K313" s="141"/>
      <c r="L313" s="141"/>
      <c r="M313" s="141"/>
      <c r="N313" s="141"/>
      <c r="O313" s="141"/>
      <c r="P313" s="141"/>
      <c r="Q313" s="141"/>
      <c r="R313" s="141"/>
      <c r="S313" s="141"/>
      <c r="T313" s="141"/>
      <c r="U313" s="141"/>
      <c r="V313" s="141"/>
      <c r="W313" s="141"/>
      <c r="X313" s="141"/>
      <c r="Y313" s="141"/>
      <c r="Z313" s="141"/>
    </row>
    <row r="314" customFormat="false" ht="12.75" hidden="false" customHeight="true" outlineLevel="0" collapsed="false">
      <c r="A314" s="141"/>
      <c r="B314" s="162"/>
      <c r="C314" s="163"/>
      <c r="D314" s="141"/>
      <c r="E314" s="141"/>
      <c r="F314" s="162"/>
      <c r="G314" s="162"/>
      <c r="H314" s="141"/>
      <c r="I314" s="141"/>
      <c r="J314" s="141"/>
      <c r="K314" s="141"/>
      <c r="L314" s="141"/>
      <c r="M314" s="141"/>
      <c r="N314" s="141"/>
      <c r="O314" s="141"/>
      <c r="P314" s="141"/>
      <c r="Q314" s="141"/>
      <c r="R314" s="141"/>
      <c r="S314" s="141"/>
      <c r="T314" s="141"/>
      <c r="U314" s="141"/>
      <c r="V314" s="141"/>
      <c r="W314" s="141"/>
      <c r="X314" s="141"/>
      <c r="Y314" s="141"/>
      <c r="Z314" s="141"/>
    </row>
    <row r="315" customFormat="false" ht="12.75" hidden="false" customHeight="true" outlineLevel="0" collapsed="false">
      <c r="A315" s="141"/>
      <c r="B315" s="162"/>
      <c r="C315" s="163"/>
      <c r="D315" s="141"/>
      <c r="E315" s="141"/>
      <c r="F315" s="162"/>
      <c r="G315" s="162"/>
      <c r="H315" s="141"/>
      <c r="I315" s="141"/>
      <c r="J315" s="141"/>
      <c r="K315" s="141"/>
      <c r="L315" s="141"/>
      <c r="M315" s="141"/>
      <c r="N315" s="141"/>
      <c r="O315" s="141"/>
      <c r="P315" s="141"/>
      <c r="Q315" s="141"/>
      <c r="R315" s="141"/>
      <c r="S315" s="141"/>
      <c r="T315" s="141"/>
      <c r="U315" s="141"/>
      <c r="V315" s="141"/>
      <c r="W315" s="141"/>
      <c r="X315" s="141"/>
      <c r="Y315" s="141"/>
      <c r="Z315" s="141"/>
    </row>
    <row r="316" customFormat="false" ht="12.75" hidden="false" customHeight="true" outlineLevel="0" collapsed="false">
      <c r="A316" s="141"/>
      <c r="B316" s="162"/>
      <c r="C316" s="163"/>
      <c r="D316" s="141"/>
      <c r="E316" s="141"/>
      <c r="F316" s="162"/>
      <c r="G316" s="162"/>
      <c r="H316" s="141"/>
      <c r="I316" s="141"/>
      <c r="J316" s="141"/>
      <c r="K316" s="141"/>
      <c r="L316" s="141"/>
      <c r="M316" s="141"/>
      <c r="N316" s="141"/>
      <c r="O316" s="141"/>
      <c r="P316" s="141"/>
      <c r="Q316" s="141"/>
      <c r="R316" s="141"/>
      <c r="S316" s="141"/>
      <c r="T316" s="141"/>
      <c r="U316" s="141"/>
      <c r="V316" s="141"/>
      <c r="W316" s="141"/>
      <c r="X316" s="141"/>
      <c r="Y316" s="141"/>
      <c r="Z316" s="141"/>
    </row>
    <row r="317" customFormat="false" ht="12.75" hidden="false" customHeight="true" outlineLevel="0" collapsed="false">
      <c r="A317" s="141"/>
      <c r="B317" s="162"/>
      <c r="C317" s="163"/>
      <c r="D317" s="141"/>
      <c r="E317" s="141"/>
      <c r="F317" s="162"/>
      <c r="G317" s="162"/>
      <c r="H317" s="141"/>
      <c r="I317" s="141"/>
      <c r="J317" s="141"/>
      <c r="K317" s="141"/>
      <c r="L317" s="141"/>
      <c r="M317" s="141"/>
      <c r="N317" s="141"/>
      <c r="O317" s="141"/>
      <c r="P317" s="141"/>
      <c r="Q317" s="141"/>
      <c r="R317" s="141"/>
      <c r="S317" s="141"/>
      <c r="T317" s="141"/>
      <c r="U317" s="141"/>
      <c r="V317" s="141"/>
      <c r="W317" s="141"/>
      <c r="X317" s="141"/>
      <c r="Y317" s="141"/>
      <c r="Z317" s="141"/>
    </row>
    <row r="318" customFormat="false" ht="12.75" hidden="false" customHeight="true" outlineLevel="0" collapsed="false">
      <c r="A318" s="141"/>
      <c r="B318" s="162"/>
      <c r="C318" s="163"/>
      <c r="D318" s="141"/>
      <c r="E318" s="141"/>
      <c r="F318" s="162"/>
      <c r="G318" s="162"/>
      <c r="H318" s="141"/>
      <c r="I318" s="141"/>
      <c r="J318" s="141"/>
      <c r="K318" s="141"/>
      <c r="L318" s="141"/>
      <c r="M318" s="141"/>
      <c r="N318" s="141"/>
      <c r="O318" s="141"/>
      <c r="P318" s="141"/>
      <c r="Q318" s="141"/>
      <c r="R318" s="141"/>
      <c r="S318" s="141"/>
      <c r="T318" s="141"/>
      <c r="U318" s="141"/>
      <c r="V318" s="141"/>
      <c r="W318" s="141"/>
      <c r="X318" s="141"/>
      <c r="Y318" s="141"/>
      <c r="Z318" s="141"/>
    </row>
    <row r="319" customFormat="false" ht="12.75" hidden="false" customHeight="true" outlineLevel="0" collapsed="false">
      <c r="A319" s="141"/>
      <c r="B319" s="162"/>
      <c r="C319" s="163"/>
      <c r="D319" s="141"/>
      <c r="E319" s="141"/>
      <c r="F319" s="162"/>
      <c r="G319" s="162"/>
      <c r="H319" s="141"/>
      <c r="I319" s="141"/>
      <c r="J319" s="141"/>
      <c r="K319" s="141"/>
      <c r="L319" s="141"/>
      <c r="M319" s="141"/>
      <c r="N319" s="141"/>
      <c r="O319" s="141"/>
      <c r="P319" s="141"/>
      <c r="Q319" s="141"/>
      <c r="R319" s="141"/>
      <c r="S319" s="141"/>
      <c r="T319" s="141"/>
      <c r="U319" s="141"/>
      <c r="V319" s="141"/>
      <c r="W319" s="141"/>
      <c r="X319" s="141"/>
      <c r="Y319" s="141"/>
      <c r="Z319" s="141"/>
    </row>
    <row r="320" customFormat="false" ht="12.75" hidden="false" customHeight="true" outlineLevel="0" collapsed="false">
      <c r="A320" s="141"/>
      <c r="B320" s="162"/>
      <c r="C320" s="163"/>
      <c r="D320" s="141"/>
      <c r="E320" s="141"/>
      <c r="F320" s="162"/>
      <c r="G320" s="162"/>
      <c r="H320" s="141"/>
      <c r="I320" s="141"/>
      <c r="J320" s="141"/>
      <c r="K320" s="141"/>
      <c r="L320" s="141"/>
      <c r="M320" s="141"/>
      <c r="N320" s="141"/>
      <c r="O320" s="141"/>
      <c r="P320" s="141"/>
      <c r="Q320" s="141"/>
      <c r="R320" s="141"/>
      <c r="S320" s="141"/>
      <c r="T320" s="141"/>
      <c r="U320" s="141"/>
      <c r="V320" s="141"/>
      <c r="W320" s="141"/>
      <c r="X320" s="141"/>
      <c r="Y320" s="141"/>
      <c r="Z320" s="141"/>
    </row>
    <row r="321" customFormat="false" ht="12.75" hidden="false" customHeight="true" outlineLevel="0" collapsed="false">
      <c r="A321" s="141"/>
      <c r="B321" s="162"/>
      <c r="C321" s="163"/>
      <c r="D321" s="141"/>
      <c r="E321" s="141"/>
      <c r="F321" s="162"/>
      <c r="G321" s="162"/>
      <c r="H321" s="141"/>
      <c r="I321" s="141"/>
      <c r="J321" s="141"/>
      <c r="K321" s="141"/>
      <c r="L321" s="141"/>
      <c r="M321" s="141"/>
      <c r="N321" s="141"/>
      <c r="O321" s="141"/>
      <c r="P321" s="141"/>
      <c r="Q321" s="141"/>
      <c r="R321" s="141"/>
      <c r="S321" s="141"/>
      <c r="T321" s="141"/>
      <c r="U321" s="141"/>
      <c r="V321" s="141"/>
      <c r="W321" s="141"/>
      <c r="X321" s="141"/>
      <c r="Y321" s="141"/>
      <c r="Z321" s="141"/>
    </row>
    <row r="322" customFormat="false" ht="12.75" hidden="false" customHeight="true" outlineLevel="0" collapsed="false">
      <c r="A322" s="141"/>
      <c r="B322" s="162"/>
      <c r="C322" s="163"/>
      <c r="D322" s="141"/>
      <c r="E322" s="141"/>
      <c r="F322" s="162"/>
      <c r="G322" s="162"/>
      <c r="H322" s="141"/>
      <c r="I322" s="141"/>
      <c r="J322" s="141"/>
      <c r="K322" s="141"/>
      <c r="L322" s="141"/>
      <c r="M322" s="141"/>
      <c r="N322" s="141"/>
      <c r="O322" s="141"/>
      <c r="P322" s="141"/>
      <c r="Q322" s="141"/>
      <c r="R322" s="141"/>
      <c r="S322" s="141"/>
      <c r="T322" s="141"/>
      <c r="U322" s="141"/>
      <c r="V322" s="141"/>
      <c r="W322" s="141"/>
      <c r="X322" s="141"/>
      <c r="Y322" s="141"/>
      <c r="Z322" s="141"/>
    </row>
    <row r="323" customFormat="false" ht="12.75" hidden="false" customHeight="true" outlineLevel="0" collapsed="false">
      <c r="A323" s="141"/>
      <c r="B323" s="162"/>
      <c r="C323" s="163"/>
      <c r="D323" s="141"/>
      <c r="E323" s="141"/>
      <c r="F323" s="162"/>
      <c r="G323" s="162"/>
      <c r="H323" s="141"/>
      <c r="I323" s="141"/>
      <c r="J323" s="141"/>
      <c r="K323" s="141"/>
      <c r="L323" s="141"/>
      <c r="M323" s="141"/>
      <c r="N323" s="141"/>
      <c r="O323" s="141"/>
      <c r="P323" s="141"/>
      <c r="Q323" s="141"/>
      <c r="R323" s="141"/>
      <c r="S323" s="141"/>
      <c r="T323" s="141"/>
      <c r="U323" s="141"/>
      <c r="V323" s="141"/>
      <c r="W323" s="141"/>
      <c r="X323" s="141"/>
      <c r="Y323" s="141"/>
      <c r="Z323" s="141"/>
    </row>
    <row r="324" customFormat="false" ht="12.75" hidden="false" customHeight="true" outlineLevel="0" collapsed="false">
      <c r="A324" s="141"/>
      <c r="B324" s="162"/>
      <c r="C324" s="163"/>
      <c r="D324" s="141"/>
      <c r="E324" s="141"/>
      <c r="F324" s="162"/>
      <c r="G324" s="162"/>
      <c r="H324" s="141"/>
      <c r="I324" s="141"/>
      <c r="J324" s="141"/>
      <c r="K324" s="141"/>
      <c r="L324" s="141"/>
      <c r="M324" s="141"/>
      <c r="N324" s="141"/>
      <c r="O324" s="141"/>
      <c r="P324" s="141"/>
      <c r="Q324" s="141"/>
      <c r="R324" s="141"/>
      <c r="S324" s="141"/>
      <c r="T324" s="141"/>
      <c r="U324" s="141"/>
      <c r="V324" s="141"/>
      <c r="W324" s="141"/>
      <c r="X324" s="141"/>
      <c r="Y324" s="141"/>
      <c r="Z324" s="141"/>
    </row>
    <row r="325" customFormat="false" ht="12.75" hidden="false" customHeight="true" outlineLevel="0" collapsed="false">
      <c r="A325" s="141"/>
      <c r="B325" s="162"/>
      <c r="C325" s="163"/>
      <c r="D325" s="141"/>
      <c r="E325" s="141"/>
      <c r="F325" s="162"/>
      <c r="G325" s="162"/>
      <c r="H325" s="141"/>
      <c r="I325" s="141"/>
      <c r="J325" s="141"/>
      <c r="K325" s="141"/>
      <c r="L325" s="141"/>
      <c r="M325" s="141"/>
      <c r="N325" s="141"/>
      <c r="O325" s="141"/>
      <c r="P325" s="141"/>
      <c r="Q325" s="141"/>
      <c r="R325" s="141"/>
      <c r="S325" s="141"/>
      <c r="T325" s="141"/>
      <c r="U325" s="141"/>
      <c r="V325" s="141"/>
      <c r="W325" s="141"/>
      <c r="X325" s="141"/>
      <c r="Y325" s="141"/>
      <c r="Z325" s="141"/>
    </row>
    <row r="326" customFormat="false" ht="12.75" hidden="false" customHeight="true" outlineLevel="0" collapsed="false">
      <c r="A326" s="141"/>
      <c r="B326" s="162"/>
      <c r="C326" s="163"/>
      <c r="D326" s="141"/>
      <c r="E326" s="141"/>
      <c r="F326" s="162"/>
      <c r="G326" s="162"/>
      <c r="H326" s="141"/>
      <c r="I326" s="141"/>
      <c r="J326" s="141"/>
      <c r="K326" s="141"/>
      <c r="L326" s="141"/>
      <c r="M326" s="141"/>
      <c r="N326" s="141"/>
      <c r="O326" s="141"/>
      <c r="P326" s="141"/>
      <c r="Q326" s="141"/>
      <c r="R326" s="141"/>
      <c r="S326" s="141"/>
      <c r="T326" s="141"/>
      <c r="U326" s="141"/>
      <c r="V326" s="141"/>
      <c r="W326" s="141"/>
      <c r="X326" s="141"/>
      <c r="Y326" s="141"/>
      <c r="Z326" s="141"/>
    </row>
    <row r="327" customFormat="false" ht="12.75" hidden="false" customHeight="true" outlineLevel="0" collapsed="false">
      <c r="A327" s="141"/>
      <c r="B327" s="162"/>
      <c r="C327" s="163"/>
      <c r="D327" s="141"/>
      <c r="E327" s="141"/>
      <c r="F327" s="162"/>
      <c r="G327" s="162"/>
      <c r="H327" s="141"/>
      <c r="I327" s="141"/>
      <c r="J327" s="141"/>
      <c r="K327" s="141"/>
      <c r="L327" s="141"/>
      <c r="M327" s="141"/>
      <c r="N327" s="141"/>
      <c r="O327" s="141"/>
      <c r="P327" s="141"/>
      <c r="Q327" s="141"/>
      <c r="R327" s="141"/>
      <c r="S327" s="141"/>
      <c r="T327" s="141"/>
      <c r="U327" s="141"/>
      <c r="V327" s="141"/>
      <c r="W327" s="141"/>
      <c r="X327" s="141"/>
      <c r="Y327" s="141"/>
      <c r="Z327" s="141"/>
    </row>
    <row r="328" customFormat="false" ht="12.75" hidden="false" customHeight="true" outlineLevel="0" collapsed="false">
      <c r="A328" s="141"/>
      <c r="B328" s="162"/>
      <c r="C328" s="163"/>
      <c r="D328" s="141"/>
      <c r="E328" s="141"/>
      <c r="F328" s="162"/>
      <c r="G328" s="162"/>
      <c r="H328" s="141"/>
      <c r="I328" s="141"/>
      <c r="J328" s="141"/>
      <c r="K328" s="141"/>
      <c r="L328" s="141"/>
      <c r="M328" s="141"/>
      <c r="N328" s="141"/>
      <c r="O328" s="141"/>
      <c r="P328" s="141"/>
      <c r="Q328" s="141"/>
      <c r="R328" s="141"/>
      <c r="S328" s="141"/>
      <c r="T328" s="141"/>
      <c r="U328" s="141"/>
      <c r="V328" s="141"/>
      <c r="W328" s="141"/>
      <c r="X328" s="141"/>
      <c r="Y328" s="141"/>
      <c r="Z328" s="141"/>
    </row>
    <row r="329" customFormat="false" ht="12.75" hidden="false" customHeight="true" outlineLevel="0" collapsed="false">
      <c r="A329" s="141"/>
      <c r="B329" s="162"/>
      <c r="C329" s="163"/>
      <c r="D329" s="141"/>
      <c r="E329" s="141"/>
      <c r="F329" s="162"/>
      <c r="G329" s="162"/>
      <c r="H329" s="141"/>
      <c r="I329" s="141"/>
      <c r="J329" s="141"/>
      <c r="K329" s="141"/>
      <c r="L329" s="141"/>
      <c r="M329" s="141"/>
      <c r="N329" s="141"/>
      <c r="O329" s="141"/>
      <c r="P329" s="141"/>
      <c r="Q329" s="141"/>
      <c r="R329" s="141"/>
      <c r="S329" s="141"/>
      <c r="T329" s="141"/>
      <c r="U329" s="141"/>
      <c r="V329" s="141"/>
      <c r="W329" s="141"/>
      <c r="X329" s="141"/>
      <c r="Y329" s="141"/>
      <c r="Z329" s="141"/>
    </row>
    <row r="330" customFormat="false" ht="12.75" hidden="false" customHeight="true" outlineLevel="0" collapsed="false">
      <c r="A330" s="141"/>
      <c r="B330" s="162"/>
      <c r="C330" s="163"/>
      <c r="D330" s="141"/>
      <c r="E330" s="141"/>
      <c r="F330" s="162"/>
      <c r="G330" s="162"/>
      <c r="H330" s="141"/>
      <c r="I330" s="141"/>
      <c r="J330" s="141"/>
      <c r="K330" s="141"/>
      <c r="L330" s="141"/>
      <c r="M330" s="141"/>
      <c r="N330" s="141"/>
      <c r="O330" s="141"/>
      <c r="P330" s="141"/>
      <c r="Q330" s="141"/>
      <c r="R330" s="141"/>
      <c r="S330" s="141"/>
      <c r="T330" s="141"/>
      <c r="U330" s="141"/>
      <c r="V330" s="141"/>
      <c r="W330" s="141"/>
      <c r="X330" s="141"/>
      <c r="Y330" s="141"/>
      <c r="Z330" s="141"/>
    </row>
    <row r="331" customFormat="false" ht="12.75" hidden="false" customHeight="true" outlineLevel="0" collapsed="false">
      <c r="A331" s="141"/>
      <c r="B331" s="162"/>
      <c r="C331" s="163"/>
      <c r="D331" s="141"/>
      <c r="E331" s="141"/>
      <c r="F331" s="162"/>
      <c r="G331" s="162"/>
      <c r="H331" s="141"/>
      <c r="I331" s="141"/>
      <c r="J331" s="141"/>
      <c r="K331" s="141"/>
      <c r="L331" s="141"/>
      <c r="M331" s="141"/>
      <c r="N331" s="141"/>
      <c r="O331" s="141"/>
      <c r="P331" s="141"/>
      <c r="Q331" s="141"/>
      <c r="R331" s="141"/>
      <c r="S331" s="141"/>
      <c r="T331" s="141"/>
      <c r="U331" s="141"/>
      <c r="V331" s="141"/>
      <c r="W331" s="141"/>
      <c r="X331" s="141"/>
      <c r="Y331" s="141"/>
      <c r="Z331" s="141"/>
    </row>
    <row r="332" customFormat="false" ht="12.75" hidden="false" customHeight="true" outlineLevel="0" collapsed="false">
      <c r="A332" s="141"/>
      <c r="B332" s="162"/>
      <c r="C332" s="163"/>
      <c r="D332" s="141"/>
      <c r="E332" s="141"/>
      <c r="F332" s="162"/>
      <c r="G332" s="162"/>
      <c r="H332" s="141"/>
      <c r="I332" s="141"/>
      <c r="J332" s="141"/>
      <c r="K332" s="141"/>
      <c r="L332" s="141"/>
      <c r="M332" s="141"/>
      <c r="N332" s="141"/>
      <c r="O332" s="141"/>
      <c r="P332" s="141"/>
      <c r="Q332" s="141"/>
      <c r="R332" s="141"/>
      <c r="S332" s="141"/>
      <c r="T332" s="141"/>
      <c r="U332" s="141"/>
      <c r="V332" s="141"/>
      <c r="W332" s="141"/>
      <c r="X332" s="141"/>
      <c r="Y332" s="141"/>
      <c r="Z332" s="141"/>
    </row>
    <row r="333" customFormat="false" ht="12.75" hidden="false" customHeight="true" outlineLevel="0" collapsed="false">
      <c r="A333" s="141"/>
      <c r="B333" s="162"/>
      <c r="C333" s="163"/>
      <c r="D333" s="141"/>
      <c r="E333" s="141"/>
      <c r="F333" s="162"/>
      <c r="G333" s="162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  <c r="Z333" s="141"/>
    </row>
    <row r="334" customFormat="false" ht="12.75" hidden="false" customHeight="true" outlineLevel="0" collapsed="false">
      <c r="A334" s="141"/>
      <c r="B334" s="162"/>
      <c r="C334" s="163"/>
      <c r="D334" s="141"/>
      <c r="E334" s="141"/>
      <c r="F334" s="162"/>
      <c r="G334" s="162"/>
      <c r="H334" s="141"/>
      <c r="I334" s="141"/>
      <c r="J334" s="141"/>
      <c r="K334" s="141"/>
      <c r="L334" s="141"/>
      <c r="M334" s="141"/>
      <c r="N334" s="141"/>
      <c r="O334" s="141"/>
      <c r="P334" s="141"/>
      <c r="Q334" s="141"/>
      <c r="R334" s="141"/>
      <c r="S334" s="141"/>
      <c r="T334" s="141"/>
      <c r="U334" s="141"/>
      <c r="V334" s="141"/>
      <c r="W334" s="141"/>
      <c r="X334" s="141"/>
      <c r="Y334" s="141"/>
      <c r="Z334" s="141"/>
    </row>
    <row r="335" customFormat="false" ht="12.75" hidden="false" customHeight="true" outlineLevel="0" collapsed="false">
      <c r="A335" s="141"/>
      <c r="B335" s="162"/>
      <c r="C335" s="163"/>
      <c r="D335" s="141"/>
      <c r="E335" s="141"/>
      <c r="F335" s="162"/>
      <c r="G335" s="162"/>
      <c r="H335" s="141"/>
      <c r="I335" s="141"/>
      <c r="J335" s="141"/>
      <c r="K335" s="141"/>
      <c r="L335" s="141"/>
      <c r="M335" s="141"/>
      <c r="N335" s="141"/>
      <c r="O335" s="141"/>
      <c r="P335" s="141"/>
      <c r="Q335" s="141"/>
      <c r="R335" s="141"/>
      <c r="S335" s="141"/>
      <c r="T335" s="141"/>
      <c r="U335" s="141"/>
      <c r="V335" s="141"/>
      <c r="W335" s="141"/>
      <c r="X335" s="141"/>
      <c r="Y335" s="141"/>
      <c r="Z335" s="141"/>
    </row>
    <row r="336" customFormat="false" ht="12.75" hidden="false" customHeight="true" outlineLevel="0" collapsed="false">
      <c r="A336" s="141"/>
      <c r="B336" s="162"/>
      <c r="C336" s="163"/>
      <c r="D336" s="141"/>
      <c r="E336" s="141"/>
      <c r="F336" s="162"/>
      <c r="G336" s="162"/>
      <c r="H336" s="141"/>
      <c r="I336" s="141"/>
      <c r="J336" s="141"/>
      <c r="K336" s="141"/>
      <c r="L336" s="141"/>
      <c r="M336" s="141"/>
      <c r="N336" s="141"/>
      <c r="O336" s="141"/>
      <c r="P336" s="141"/>
      <c r="Q336" s="141"/>
      <c r="R336" s="141"/>
      <c r="S336" s="141"/>
      <c r="T336" s="141"/>
      <c r="U336" s="141"/>
      <c r="V336" s="141"/>
      <c r="W336" s="141"/>
      <c r="X336" s="141"/>
      <c r="Y336" s="141"/>
      <c r="Z336" s="141"/>
    </row>
    <row r="337" customFormat="false" ht="12.75" hidden="false" customHeight="true" outlineLevel="0" collapsed="false">
      <c r="A337" s="141"/>
      <c r="B337" s="162"/>
      <c r="C337" s="163"/>
      <c r="D337" s="141"/>
      <c r="E337" s="141"/>
      <c r="F337" s="162"/>
      <c r="G337" s="162"/>
      <c r="H337" s="141"/>
      <c r="I337" s="141"/>
      <c r="J337" s="141"/>
      <c r="K337" s="141"/>
      <c r="L337" s="141"/>
      <c r="M337" s="141"/>
      <c r="N337" s="141"/>
      <c r="O337" s="141"/>
      <c r="P337" s="141"/>
      <c r="Q337" s="141"/>
      <c r="R337" s="141"/>
      <c r="S337" s="141"/>
      <c r="T337" s="141"/>
      <c r="U337" s="141"/>
      <c r="V337" s="141"/>
      <c r="W337" s="141"/>
      <c r="X337" s="141"/>
      <c r="Y337" s="141"/>
      <c r="Z337" s="141"/>
    </row>
    <row r="338" customFormat="false" ht="12.75" hidden="false" customHeight="true" outlineLevel="0" collapsed="false">
      <c r="A338" s="141"/>
      <c r="B338" s="162"/>
      <c r="C338" s="163"/>
      <c r="D338" s="141"/>
      <c r="E338" s="141"/>
      <c r="F338" s="162"/>
      <c r="G338" s="162"/>
      <c r="H338" s="141"/>
      <c r="I338" s="141"/>
      <c r="J338" s="141"/>
      <c r="K338" s="141"/>
      <c r="L338" s="141"/>
      <c r="M338" s="141"/>
      <c r="N338" s="141"/>
      <c r="O338" s="141"/>
      <c r="P338" s="141"/>
      <c r="Q338" s="141"/>
      <c r="R338" s="141"/>
      <c r="S338" s="141"/>
      <c r="T338" s="141"/>
      <c r="U338" s="141"/>
      <c r="V338" s="141"/>
      <c r="W338" s="141"/>
      <c r="X338" s="141"/>
      <c r="Y338" s="141"/>
      <c r="Z338" s="141"/>
    </row>
    <row r="339" customFormat="false" ht="12.75" hidden="false" customHeight="true" outlineLevel="0" collapsed="false">
      <c r="A339" s="141"/>
      <c r="B339" s="162"/>
      <c r="C339" s="163"/>
      <c r="D339" s="141"/>
      <c r="E339" s="141"/>
      <c r="F339" s="162"/>
      <c r="G339" s="162"/>
      <c r="H339" s="141"/>
      <c r="I339" s="141"/>
      <c r="J339" s="141"/>
      <c r="K339" s="141"/>
      <c r="L339" s="141"/>
      <c r="M339" s="141"/>
      <c r="N339" s="141"/>
      <c r="O339" s="141"/>
      <c r="P339" s="141"/>
      <c r="Q339" s="141"/>
      <c r="R339" s="141"/>
      <c r="S339" s="141"/>
      <c r="T339" s="141"/>
      <c r="U339" s="141"/>
      <c r="V339" s="141"/>
      <c r="W339" s="141"/>
      <c r="X339" s="141"/>
      <c r="Y339" s="141"/>
      <c r="Z339" s="141"/>
    </row>
    <row r="340" customFormat="false" ht="12.75" hidden="false" customHeight="true" outlineLevel="0" collapsed="false">
      <c r="A340" s="141"/>
      <c r="B340" s="162"/>
      <c r="C340" s="163"/>
      <c r="D340" s="141"/>
      <c r="E340" s="141"/>
      <c r="F340" s="162"/>
      <c r="G340" s="162"/>
      <c r="H340" s="141"/>
      <c r="I340" s="141"/>
      <c r="J340" s="141"/>
      <c r="K340" s="141"/>
      <c r="L340" s="141"/>
      <c r="M340" s="141"/>
      <c r="N340" s="141"/>
      <c r="O340" s="141"/>
      <c r="P340" s="141"/>
      <c r="Q340" s="141"/>
      <c r="R340" s="141"/>
      <c r="S340" s="141"/>
      <c r="T340" s="141"/>
      <c r="U340" s="141"/>
      <c r="V340" s="141"/>
      <c r="W340" s="141"/>
      <c r="X340" s="141"/>
      <c r="Y340" s="141"/>
      <c r="Z340" s="141"/>
    </row>
    <row r="341" customFormat="false" ht="12.75" hidden="false" customHeight="true" outlineLevel="0" collapsed="false">
      <c r="A341" s="141"/>
      <c r="B341" s="162"/>
      <c r="C341" s="163"/>
      <c r="D341" s="141"/>
      <c r="E341" s="141"/>
      <c r="F341" s="162"/>
      <c r="G341" s="162"/>
      <c r="H341" s="141"/>
      <c r="I341" s="141"/>
      <c r="J341" s="141"/>
      <c r="K341" s="141"/>
      <c r="L341" s="141"/>
      <c r="M341" s="141"/>
      <c r="N341" s="141"/>
      <c r="O341" s="141"/>
      <c r="P341" s="141"/>
      <c r="Q341" s="141"/>
      <c r="R341" s="141"/>
      <c r="S341" s="141"/>
      <c r="T341" s="141"/>
      <c r="U341" s="141"/>
      <c r="V341" s="141"/>
      <c r="W341" s="141"/>
      <c r="X341" s="141"/>
      <c r="Y341" s="141"/>
      <c r="Z341" s="141"/>
    </row>
    <row r="342" customFormat="false" ht="12.75" hidden="false" customHeight="true" outlineLevel="0" collapsed="false">
      <c r="A342" s="141"/>
      <c r="B342" s="162"/>
      <c r="C342" s="163"/>
      <c r="D342" s="141"/>
      <c r="E342" s="141"/>
      <c r="F342" s="162"/>
      <c r="G342" s="162"/>
      <c r="H342" s="141"/>
      <c r="I342" s="141"/>
      <c r="J342" s="141"/>
      <c r="K342" s="141"/>
      <c r="L342" s="141"/>
      <c r="M342" s="141"/>
      <c r="N342" s="141"/>
      <c r="O342" s="141"/>
      <c r="P342" s="141"/>
      <c r="Q342" s="141"/>
      <c r="R342" s="141"/>
      <c r="S342" s="141"/>
      <c r="T342" s="141"/>
      <c r="U342" s="141"/>
      <c r="V342" s="141"/>
      <c r="W342" s="141"/>
      <c r="X342" s="141"/>
      <c r="Y342" s="141"/>
      <c r="Z342" s="141"/>
    </row>
    <row r="343" customFormat="false" ht="12.75" hidden="false" customHeight="true" outlineLevel="0" collapsed="false">
      <c r="A343" s="141"/>
      <c r="B343" s="162"/>
      <c r="C343" s="163"/>
      <c r="D343" s="141"/>
      <c r="E343" s="141"/>
      <c r="F343" s="162"/>
      <c r="G343" s="162"/>
      <c r="H343" s="141"/>
      <c r="I343" s="141"/>
      <c r="J343" s="141"/>
      <c r="K343" s="141"/>
      <c r="L343" s="141"/>
      <c r="M343" s="141"/>
      <c r="N343" s="141"/>
      <c r="O343" s="141"/>
      <c r="P343" s="141"/>
      <c r="Q343" s="141"/>
      <c r="R343" s="141"/>
      <c r="S343" s="141"/>
      <c r="T343" s="141"/>
      <c r="U343" s="141"/>
      <c r="V343" s="141"/>
      <c r="W343" s="141"/>
      <c r="X343" s="141"/>
      <c r="Y343" s="141"/>
      <c r="Z343" s="141"/>
    </row>
    <row r="344" customFormat="false" ht="12.75" hidden="false" customHeight="true" outlineLevel="0" collapsed="false">
      <c r="A344" s="141"/>
      <c r="B344" s="162"/>
      <c r="C344" s="163"/>
      <c r="D344" s="141"/>
      <c r="E344" s="141"/>
      <c r="F344" s="162"/>
      <c r="G344" s="162"/>
      <c r="H344" s="141"/>
      <c r="I344" s="141"/>
      <c r="J344" s="141"/>
      <c r="K344" s="141"/>
      <c r="L344" s="141"/>
      <c r="M344" s="141"/>
      <c r="N344" s="141"/>
      <c r="O344" s="141"/>
      <c r="P344" s="141"/>
      <c r="Q344" s="141"/>
      <c r="R344" s="141"/>
      <c r="S344" s="141"/>
      <c r="T344" s="141"/>
      <c r="U344" s="141"/>
      <c r="V344" s="141"/>
      <c r="W344" s="141"/>
      <c r="X344" s="141"/>
      <c r="Y344" s="141"/>
      <c r="Z344" s="141"/>
    </row>
    <row r="345" customFormat="false" ht="12.75" hidden="false" customHeight="true" outlineLevel="0" collapsed="false">
      <c r="A345" s="141"/>
      <c r="B345" s="162"/>
      <c r="C345" s="163"/>
      <c r="D345" s="141"/>
      <c r="E345" s="141"/>
      <c r="F345" s="162"/>
      <c r="G345" s="162"/>
      <c r="H345" s="141"/>
      <c r="I345" s="141"/>
      <c r="J345" s="141"/>
      <c r="K345" s="141"/>
      <c r="L345" s="141"/>
      <c r="M345" s="141"/>
      <c r="N345" s="141"/>
      <c r="O345" s="141"/>
      <c r="P345" s="141"/>
      <c r="Q345" s="141"/>
      <c r="R345" s="141"/>
      <c r="S345" s="141"/>
      <c r="T345" s="141"/>
      <c r="U345" s="141"/>
      <c r="V345" s="141"/>
      <c r="W345" s="141"/>
      <c r="X345" s="141"/>
      <c r="Y345" s="141"/>
      <c r="Z345" s="141"/>
    </row>
    <row r="346" customFormat="false" ht="12.75" hidden="false" customHeight="true" outlineLevel="0" collapsed="false">
      <c r="A346" s="141"/>
      <c r="B346" s="162"/>
      <c r="C346" s="163"/>
      <c r="D346" s="141"/>
      <c r="E346" s="141"/>
      <c r="F346" s="162"/>
      <c r="G346" s="162"/>
      <c r="H346" s="141"/>
      <c r="I346" s="141"/>
      <c r="J346" s="141"/>
      <c r="K346" s="141"/>
      <c r="L346" s="141"/>
      <c r="M346" s="141"/>
      <c r="N346" s="141"/>
      <c r="O346" s="141"/>
      <c r="P346" s="141"/>
      <c r="Q346" s="141"/>
      <c r="R346" s="141"/>
      <c r="S346" s="141"/>
      <c r="T346" s="141"/>
      <c r="U346" s="141"/>
      <c r="V346" s="141"/>
      <c r="W346" s="141"/>
      <c r="X346" s="141"/>
      <c r="Y346" s="141"/>
      <c r="Z346" s="141"/>
    </row>
    <row r="347" customFormat="false" ht="12.75" hidden="false" customHeight="true" outlineLevel="0" collapsed="false">
      <c r="A347" s="141"/>
      <c r="B347" s="162"/>
      <c r="C347" s="163"/>
      <c r="D347" s="141"/>
      <c r="E347" s="141"/>
      <c r="F347" s="162"/>
      <c r="G347" s="162"/>
      <c r="H347" s="141"/>
      <c r="I347" s="141"/>
      <c r="J347" s="141"/>
      <c r="K347" s="141"/>
      <c r="L347" s="141"/>
      <c r="M347" s="141"/>
      <c r="N347" s="141"/>
      <c r="O347" s="141"/>
      <c r="P347" s="141"/>
      <c r="Q347" s="141"/>
      <c r="R347" s="141"/>
      <c r="S347" s="141"/>
      <c r="T347" s="141"/>
      <c r="U347" s="141"/>
      <c r="V347" s="141"/>
      <c r="W347" s="141"/>
      <c r="X347" s="141"/>
      <c r="Y347" s="141"/>
      <c r="Z347" s="141"/>
    </row>
    <row r="348" customFormat="false" ht="12.75" hidden="false" customHeight="true" outlineLevel="0" collapsed="false">
      <c r="A348" s="141"/>
      <c r="B348" s="162"/>
      <c r="C348" s="163"/>
      <c r="D348" s="141"/>
      <c r="E348" s="141"/>
      <c r="F348" s="162"/>
      <c r="G348" s="162"/>
      <c r="H348" s="141"/>
      <c r="I348" s="141"/>
      <c r="J348" s="141"/>
      <c r="K348" s="141"/>
      <c r="L348" s="141"/>
      <c r="M348" s="141"/>
      <c r="N348" s="141"/>
      <c r="O348" s="141"/>
      <c r="P348" s="141"/>
      <c r="Q348" s="141"/>
      <c r="R348" s="141"/>
      <c r="S348" s="141"/>
      <c r="T348" s="141"/>
      <c r="U348" s="141"/>
      <c r="V348" s="141"/>
      <c r="W348" s="141"/>
      <c r="X348" s="141"/>
      <c r="Y348" s="141"/>
      <c r="Z348" s="141"/>
    </row>
    <row r="349" customFormat="false" ht="12.75" hidden="false" customHeight="true" outlineLevel="0" collapsed="false">
      <c r="A349" s="141"/>
      <c r="B349" s="162"/>
      <c r="C349" s="163"/>
      <c r="D349" s="141"/>
      <c r="E349" s="141"/>
      <c r="F349" s="162"/>
      <c r="G349" s="162"/>
      <c r="H349" s="141"/>
      <c r="I349" s="141"/>
      <c r="J349" s="141"/>
      <c r="K349" s="141"/>
      <c r="L349" s="141"/>
      <c r="M349" s="141"/>
      <c r="N349" s="141"/>
      <c r="O349" s="141"/>
      <c r="P349" s="141"/>
      <c r="Q349" s="141"/>
      <c r="R349" s="141"/>
      <c r="S349" s="141"/>
      <c r="T349" s="141"/>
      <c r="U349" s="141"/>
      <c r="V349" s="141"/>
      <c r="W349" s="141"/>
      <c r="X349" s="141"/>
      <c r="Y349" s="141"/>
      <c r="Z349" s="141"/>
    </row>
    <row r="350" customFormat="false" ht="12.75" hidden="false" customHeight="true" outlineLevel="0" collapsed="false">
      <c r="A350" s="141"/>
      <c r="B350" s="162"/>
      <c r="C350" s="163"/>
      <c r="D350" s="141"/>
      <c r="E350" s="141"/>
      <c r="F350" s="162"/>
      <c r="G350" s="162"/>
      <c r="H350" s="141"/>
      <c r="I350" s="141"/>
      <c r="J350" s="141"/>
      <c r="K350" s="141"/>
      <c r="L350" s="141"/>
      <c r="M350" s="141"/>
      <c r="N350" s="141"/>
      <c r="O350" s="141"/>
      <c r="P350" s="141"/>
      <c r="Q350" s="141"/>
      <c r="R350" s="141"/>
      <c r="S350" s="141"/>
      <c r="T350" s="141"/>
      <c r="U350" s="141"/>
      <c r="V350" s="141"/>
      <c r="W350" s="141"/>
      <c r="X350" s="141"/>
      <c r="Y350" s="141"/>
      <c r="Z350" s="141"/>
    </row>
    <row r="351" customFormat="false" ht="12.75" hidden="false" customHeight="true" outlineLevel="0" collapsed="false">
      <c r="A351" s="141"/>
      <c r="B351" s="162"/>
      <c r="C351" s="163"/>
      <c r="D351" s="141"/>
      <c r="E351" s="141"/>
      <c r="F351" s="162"/>
      <c r="G351" s="162"/>
      <c r="H351" s="141"/>
      <c r="I351" s="141"/>
      <c r="J351" s="141"/>
      <c r="K351" s="141"/>
      <c r="L351" s="141"/>
      <c r="M351" s="141"/>
      <c r="N351" s="141"/>
      <c r="O351" s="141"/>
      <c r="P351" s="141"/>
      <c r="Q351" s="141"/>
      <c r="R351" s="141"/>
      <c r="S351" s="141"/>
      <c r="T351" s="141"/>
      <c r="U351" s="141"/>
      <c r="V351" s="141"/>
      <c r="W351" s="141"/>
      <c r="X351" s="141"/>
      <c r="Y351" s="141"/>
      <c r="Z351" s="141"/>
    </row>
    <row r="352" customFormat="false" ht="12.75" hidden="false" customHeight="true" outlineLevel="0" collapsed="false">
      <c r="A352" s="141"/>
      <c r="B352" s="162"/>
      <c r="C352" s="163"/>
      <c r="D352" s="141"/>
      <c r="E352" s="141"/>
      <c r="F352" s="162"/>
      <c r="G352" s="162"/>
      <c r="H352" s="141"/>
      <c r="I352" s="141"/>
      <c r="J352" s="141"/>
      <c r="K352" s="141"/>
      <c r="L352" s="141"/>
      <c r="M352" s="141"/>
      <c r="N352" s="141"/>
      <c r="O352" s="141"/>
      <c r="P352" s="141"/>
      <c r="Q352" s="141"/>
      <c r="R352" s="141"/>
      <c r="S352" s="141"/>
      <c r="T352" s="141"/>
      <c r="U352" s="141"/>
      <c r="V352" s="141"/>
      <c r="W352" s="141"/>
      <c r="X352" s="141"/>
      <c r="Y352" s="141"/>
      <c r="Z352" s="141"/>
    </row>
    <row r="353" customFormat="false" ht="12.75" hidden="false" customHeight="true" outlineLevel="0" collapsed="false">
      <c r="A353" s="141"/>
      <c r="B353" s="162"/>
      <c r="C353" s="163"/>
      <c r="D353" s="141"/>
      <c r="E353" s="141"/>
      <c r="F353" s="162"/>
      <c r="G353" s="162"/>
      <c r="H353" s="141"/>
      <c r="I353" s="141"/>
      <c r="J353" s="141"/>
      <c r="K353" s="141"/>
      <c r="L353" s="141"/>
      <c r="M353" s="141"/>
      <c r="N353" s="141"/>
      <c r="O353" s="141"/>
      <c r="P353" s="141"/>
      <c r="Q353" s="141"/>
      <c r="R353" s="141"/>
      <c r="S353" s="141"/>
      <c r="T353" s="141"/>
      <c r="U353" s="141"/>
      <c r="V353" s="141"/>
      <c r="W353" s="141"/>
      <c r="X353" s="141"/>
      <c r="Y353" s="141"/>
      <c r="Z353" s="141"/>
    </row>
    <row r="354" customFormat="false" ht="12.75" hidden="false" customHeight="true" outlineLevel="0" collapsed="false">
      <c r="A354" s="141"/>
      <c r="B354" s="162"/>
      <c r="C354" s="163"/>
      <c r="D354" s="141"/>
      <c r="E354" s="141"/>
      <c r="F354" s="162"/>
      <c r="G354" s="162"/>
      <c r="H354" s="141"/>
      <c r="I354" s="141"/>
      <c r="J354" s="141"/>
      <c r="K354" s="141"/>
      <c r="L354" s="141"/>
      <c r="M354" s="141"/>
      <c r="N354" s="141"/>
      <c r="O354" s="141"/>
      <c r="P354" s="141"/>
      <c r="Q354" s="141"/>
      <c r="R354" s="141"/>
      <c r="S354" s="141"/>
      <c r="T354" s="141"/>
      <c r="U354" s="141"/>
      <c r="V354" s="141"/>
      <c r="W354" s="141"/>
      <c r="X354" s="141"/>
      <c r="Y354" s="141"/>
      <c r="Z354" s="141"/>
    </row>
    <row r="355" customFormat="false" ht="12.75" hidden="false" customHeight="true" outlineLevel="0" collapsed="false">
      <c r="A355" s="141"/>
      <c r="B355" s="162"/>
      <c r="C355" s="163"/>
      <c r="D355" s="141"/>
      <c r="E355" s="141"/>
      <c r="F355" s="162"/>
      <c r="G355" s="162"/>
      <c r="H355" s="141"/>
      <c r="I355" s="141"/>
      <c r="J355" s="141"/>
      <c r="K355" s="141"/>
      <c r="L355" s="141"/>
      <c r="M355" s="141"/>
      <c r="N355" s="141"/>
      <c r="O355" s="141"/>
      <c r="P355" s="141"/>
      <c r="Q355" s="141"/>
      <c r="R355" s="141"/>
      <c r="S355" s="141"/>
      <c r="T355" s="141"/>
      <c r="U355" s="141"/>
      <c r="V355" s="141"/>
      <c r="W355" s="141"/>
      <c r="X355" s="141"/>
      <c r="Y355" s="141"/>
      <c r="Z355" s="141"/>
    </row>
    <row r="356" customFormat="false" ht="12.75" hidden="false" customHeight="true" outlineLevel="0" collapsed="false">
      <c r="A356" s="141"/>
      <c r="B356" s="162"/>
      <c r="C356" s="163"/>
      <c r="D356" s="141"/>
      <c r="E356" s="141"/>
      <c r="F356" s="162"/>
      <c r="G356" s="162"/>
      <c r="H356" s="141"/>
      <c r="I356" s="141"/>
      <c r="J356" s="141"/>
      <c r="K356" s="141"/>
      <c r="L356" s="141"/>
      <c r="M356" s="141"/>
      <c r="N356" s="141"/>
      <c r="O356" s="141"/>
      <c r="P356" s="141"/>
      <c r="Q356" s="141"/>
      <c r="R356" s="141"/>
      <c r="S356" s="141"/>
      <c r="T356" s="141"/>
      <c r="U356" s="141"/>
      <c r="V356" s="141"/>
      <c r="W356" s="141"/>
      <c r="X356" s="141"/>
      <c r="Y356" s="141"/>
      <c r="Z356" s="141"/>
    </row>
    <row r="357" customFormat="false" ht="12.75" hidden="false" customHeight="true" outlineLevel="0" collapsed="false">
      <c r="A357" s="141"/>
      <c r="B357" s="162"/>
      <c r="C357" s="163"/>
      <c r="D357" s="141"/>
      <c r="E357" s="141"/>
      <c r="F357" s="162"/>
      <c r="G357" s="162"/>
      <c r="H357" s="141"/>
      <c r="I357" s="141"/>
      <c r="J357" s="141"/>
      <c r="K357" s="141"/>
      <c r="L357" s="141"/>
      <c r="M357" s="141"/>
      <c r="N357" s="141"/>
      <c r="O357" s="141"/>
      <c r="P357" s="141"/>
      <c r="Q357" s="141"/>
      <c r="R357" s="141"/>
      <c r="S357" s="141"/>
      <c r="T357" s="141"/>
      <c r="U357" s="141"/>
      <c r="V357" s="141"/>
      <c r="W357" s="141"/>
      <c r="X357" s="141"/>
      <c r="Y357" s="141"/>
      <c r="Z357" s="141"/>
    </row>
    <row r="358" customFormat="false" ht="12.75" hidden="false" customHeight="true" outlineLevel="0" collapsed="false">
      <c r="A358" s="141"/>
      <c r="B358" s="162"/>
      <c r="C358" s="163"/>
      <c r="D358" s="141"/>
      <c r="E358" s="141"/>
      <c r="F358" s="162"/>
      <c r="G358" s="162"/>
      <c r="H358" s="141"/>
      <c r="I358" s="141"/>
      <c r="J358" s="141"/>
      <c r="K358" s="141"/>
      <c r="L358" s="141"/>
      <c r="M358" s="141"/>
      <c r="N358" s="141"/>
      <c r="O358" s="141"/>
      <c r="P358" s="141"/>
      <c r="Q358" s="141"/>
      <c r="R358" s="141"/>
      <c r="S358" s="141"/>
      <c r="T358" s="141"/>
      <c r="U358" s="141"/>
      <c r="V358" s="141"/>
      <c r="W358" s="141"/>
      <c r="X358" s="141"/>
      <c r="Y358" s="141"/>
      <c r="Z358" s="141"/>
    </row>
    <row r="359" customFormat="false" ht="12.75" hidden="false" customHeight="true" outlineLevel="0" collapsed="false">
      <c r="A359" s="141"/>
      <c r="B359" s="162"/>
      <c r="C359" s="163"/>
      <c r="D359" s="141"/>
      <c r="E359" s="141"/>
      <c r="F359" s="162"/>
      <c r="G359" s="162"/>
      <c r="H359" s="141"/>
      <c r="I359" s="141"/>
      <c r="J359" s="141"/>
      <c r="K359" s="141"/>
      <c r="L359" s="141"/>
      <c r="M359" s="141"/>
      <c r="N359" s="141"/>
      <c r="O359" s="141"/>
      <c r="P359" s="141"/>
      <c r="Q359" s="141"/>
      <c r="R359" s="141"/>
      <c r="S359" s="141"/>
      <c r="T359" s="141"/>
      <c r="U359" s="141"/>
      <c r="V359" s="141"/>
      <c r="W359" s="141"/>
      <c r="X359" s="141"/>
      <c r="Y359" s="141"/>
      <c r="Z359" s="141"/>
    </row>
    <row r="360" customFormat="false" ht="12.75" hidden="false" customHeight="true" outlineLevel="0" collapsed="false">
      <c r="A360" s="141"/>
      <c r="B360" s="162"/>
      <c r="C360" s="163"/>
      <c r="D360" s="141"/>
      <c r="E360" s="141"/>
      <c r="F360" s="162"/>
      <c r="G360" s="162"/>
      <c r="H360" s="141"/>
      <c r="I360" s="141"/>
      <c r="J360" s="141"/>
      <c r="K360" s="141"/>
      <c r="L360" s="141"/>
      <c r="M360" s="141"/>
      <c r="N360" s="141"/>
      <c r="O360" s="141"/>
      <c r="P360" s="141"/>
      <c r="Q360" s="141"/>
      <c r="R360" s="141"/>
      <c r="S360" s="141"/>
      <c r="T360" s="141"/>
      <c r="U360" s="141"/>
      <c r="V360" s="141"/>
      <c r="W360" s="141"/>
      <c r="X360" s="141"/>
      <c r="Y360" s="141"/>
      <c r="Z360" s="141"/>
    </row>
    <row r="361" customFormat="false" ht="12.75" hidden="false" customHeight="true" outlineLevel="0" collapsed="false">
      <c r="A361" s="141"/>
      <c r="B361" s="162"/>
      <c r="C361" s="163"/>
      <c r="D361" s="141"/>
      <c r="E361" s="141"/>
      <c r="F361" s="162"/>
      <c r="G361" s="162"/>
      <c r="H361" s="141"/>
      <c r="I361" s="141"/>
      <c r="J361" s="141"/>
      <c r="K361" s="141"/>
      <c r="L361" s="141"/>
      <c r="M361" s="141"/>
      <c r="N361" s="141"/>
      <c r="O361" s="141"/>
      <c r="P361" s="141"/>
      <c r="Q361" s="141"/>
      <c r="R361" s="141"/>
      <c r="S361" s="141"/>
      <c r="T361" s="141"/>
      <c r="U361" s="141"/>
      <c r="V361" s="141"/>
      <c r="W361" s="141"/>
      <c r="X361" s="141"/>
      <c r="Y361" s="141"/>
      <c r="Z361" s="141"/>
    </row>
    <row r="362" customFormat="false" ht="12.75" hidden="false" customHeight="true" outlineLevel="0" collapsed="false">
      <c r="A362" s="141"/>
      <c r="B362" s="162"/>
      <c r="C362" s="163"/>
      <c r="D362" s="141"/>
      <c r="E362" s="141"/>
      <c r="F362" s="162"/>
      <c r="G362" s="162"/>
      <c r="H362" s="141"/>
      <c r="I362" s="141"/>
      <c r="J362" s="141"/>
      <c r="K362" s="141"/>
      <c r="L362" s="141"/>
      <c r="M362" s="141"/>
      <c r="N362" s="141"/>
      <c r="O362" s="141"/>
      <c r="P362" s="141"/>
      <c r="Q362" s="141"/>
      <c r="R362" s="141"/>
      <c r="S362" s="141"/>
      <c r="T362" s="141"/>
      <c r="U362" s="141"/>
      <c r="V362" s="141"/>
      <c r="W362" s="141"/>
      <c r="X362" s="141"/>
      <c r="Y362" s="141"/>
      <c r="Z362" s="141"/>
    </row>
    <row r="363" customFormat="false" ht="12.75" hidden="false" customHeight="true" outlineLevel="0" collapsed="false">
      <c r="A363" s="141"/>
      <c r="B363" s="162"/>
      <c r="C363" s="163"/>
      <c r="D363" s="141"/>
      <c r="E363" s="141"/>
      <c r="F363" s="162"/>
      <c r="G363" s="162"/>
      <c r="H363" s="141"/>
      <c r="I363" s="141"/>
      <c r="J363" s="141"/>
      <c r="K363" s="141"/>
      <c r="L363" s="141"/>
      <c r="M363" s="141"/>
      <c r="N363" s="141"/>
      <c r="O363" s="141"/>
      <c r="P363" s="141"/>
      <c r="Q363" s="141"/>
      <c r="R363" s="141"/>
      <c r="S363" s="141"/>
      <c r="T363" s="141"/>
      <c r="U363" s="141"/>
      <c r="V363" s="141"/>
      <c r="W363" s="141"/>
      <c r="X363" s="141"/>
      <c r="Y363" s="141"/>
      <c r="Z363" s="141"/>
    </row>
    <row r="364" customFormat="false" ht="12.75" hidden="false" customHeight="true" outlineLevel="0" collapsed="false">
      <c r="A364" s="141"/>
      <c r="B364" s="162"/>
      <c r="C364" s="163"/>
      <c r="D364" s="141"/>
      <c r="E364" s="141"/>
      <c r="F364" s="162"/>
      <c r="G364" s="162"/>
      <c r="H364" s="141"/>
      <c r="I364" s="141"/>
      <c r="J364" s="141"/>
      <c r="K364" s="141"/>
      <c r="L364" s="141"/>
      <c r="M364" s="141"/>
      <c r="N364" s="141"/>
      <c r="O364" s="141"/>
      <c r="P364" s="141"/>
      <c r="Q364" s="141"/>
      <c r="R364" s="141"/>
      <c r="S364" s="141"/>
      <c r="T364" s="141"/>
      <c r="U364" s="141"/>
      <c r="V364" s="141"/>
      <c r="W364" s="141"/>
      <c r="X364" s="141"/>
      <c r="Y364" s="141"/>
      <c r="Z364" s="141"/>
    </row>
    <row r="365" customFormat="false" ht="12.75" hidden="false" customHeight="true" outlineLevel="0" collapsed="false">
      <c r="A365" s="141"/>
      <c r="B365" s="162"/>
      <c r="C365" s="163"/>
      <c r="D365" s="141"/>
      <c r="E365" s="141"/>
      <c r="F365" s="162"/>
      <c r="G365" s="162"/>
      <c r="H365" s="141"/>
      <c r="I365" s="141"/>
      <c r="J365" s="141"/>
      <c r="K365" s="141"/>
      <c r="L365" s="141"/>
      <c r="M365" s="141"/>
      <c r="N365" s="141"/>
      <c r="O365" s="141"/>
      <c r="P365" s="141"/>
      <c r="Q365" s="141"/>
      <c r="R365" s="141"/>
      <c r="S365" s="141"/>
      <c r="T365" s="141"/>
      <c r="U365" s="141"/>
      <c r="V365" s="141"/>
      <c r="W365" s="141"/>
      <c r="X365" s="141"/>
      <c r="Y365" s="141"/>
      <c r="Z365" s="141"/>
    </row>
    <row r="366" customFormat="false" ht="12.75" hidden="false" customHeight="true" outlineLevel="0" collapsed="false">
      <c r="A366" s="141"/>
      <c r="B366" s="162"/>
      <c r="C366" s="163"/>
      <c r="D366" s="141"/>
      <c r="E366" s="141"/>
      <c r="F366" s="162"/>
      <c r="G366" s="162"/>
      <c r="H366" s="141"/>
      <c r="I366" s="141"/>
      <c r="J366" s="141"/>
      <c r="K366" s="141"/>
      <c r="L366" s="141"/>
      <c r="M366" s="141"/>
      <c r="N366" s="141"/>
      <c r="O366" s="141"/>
      <c r="P366" s="141"/>
      <c r="Q366" s="141"/>
      <c r="R366" s="141"/>
      <c r="S366" s="141"/>
      <c r="T366" s="141"/>
      <c r="U366" s="141"/>
      <c r="V366" s="141"/>
      <c r="W366" s="141"/>
      <c r="X366" s="141"/>
      <c r="Y366" s="141"/>
      <c r="Z366" s="141"/>
    </row>
    <row r="367" customFormat="false" ht="12.75" hidden="false" customHeight="true" outlineLevel="0" collapsed="false">
      <c r="A367" s="141"/>
      <c r="B367" s="162"/>
      <c r="C367" s="163"/>
      <c r="D367" s="141"/>
      <c r="E367" s="141"/>
      <c r="F367" s="162"/>
      <c r="G367" s="162"/>
      <c r="H367" s="141"/>
      <c r="I367" s="141"/>
      <c r="J367" s="141"/>
      <c r="K367" s="141"/>
      <c r="L367" s="141"/>
      <c r="M367" s="141"/>
      <c r="N367" s="141"/>
      <c r="O367" s="141"/>
      <c r="P367" s="141"/>
      <c r="Q367" s="141"/>
      <c r="R367" s="141"/>
      <c r="S367" s="141"/>
      <c r="T367" s="141"/>
      <c r="U367" s="141"/>
      <c r="V367" s="141"/>
      <c r="W367" s="141"/>
      <c r="X367" s="141"/>
      <c r="Y367" s="141"/>
      <c r="Z367" s="141"/>
    </row>
    <row r="368" customFormat="false" ht="12.75" hidden="false" customHeight="true" outlineLevel="0" collapsed="false">
      <c r="A368" s="141"/>
      <c r="B368" s="162"/>
      <c r="C368" s="163"/>
      <c r="D368" s="141"/>
      <c r="E368" s="141"/>
      <c r="F368" s="162"/>
      <c r="G368" s="162"/>
      <c r="H368" s="141"/>
      <c r="I368" s="141"/>
      <c r="J368" s="141"/>
      <c r="K368" s="141"/>
      <c r="L368" s="141"/>
      <c r="M368" s="141"/>
      <c r="N368" s="141"/>
      <c r="O368" s="141"/>
      <c r="P368" s="141"/>
      <c r="Q368" s="141"/>
      <c r="R368" s="141"/>
      <c r="S368" s="141"/>
      <c r="T368" s="141"/>
      <c r="U368" s="141"/>
      <c r="V368" s="141"/>
      <c r="W368" s="141"/>
      <c r="X368" s="141"/>
      <c r="Y368" s="141"/>
      <c r="Z368" s="141"/>
    </row>
    <row r="369" customFormat="false" ht="12.75" hidden="false" customHeight="true" outlineLevel="0" collapsed="false">
      <c r="A369" s="141"/>
      <c r="B369" s="162"/>
      <c r="C369" s="163"/>
      <c r="D369" s="141"/>
      <c r="E369" s="141"/>
      <c r="F369" s="162"/>
      <c r="G369" s="162"/>
      <c r="H369" s="141"/>
      <c r="I369" s="141"/>
      <c r="J369" s="141"/>
      <c r="K369" s="141"/>
      <c r="L369" s="141"/>
      <c r="M369" s="141"/>
      <c r="N369" s="141"/>
      <c r="O369" s="141"/>
      <c r="P369" s="141"/>
      <c r="Q369" s="141"/>
      <c r="R369" s="141"/>
      <c r="S369" s="141"/>
      <c r="T369" s="141"/>
      <c r="U369" s="141"/>
      <c r="V369" s="141"/>
      <c r="W369" s="141"/>
      <c r="X369" s="141"/>
      <c r="Y369" s="141"/>
      <c r="Z369" s="141"/>
    </row>
    <row r="370" customFormat="false" ht="12.75" hidden="false" customHeight="true" outlineLevel="0" collapsed="false">
      <c r="A370" s="141"/>
      <c r="B370" s="162"/>
      <c r="C370" s="163"/>
      <c r="D370" s="141"/>
      <c r="E370" s="141"/>
      <c r="F370" s="162"/>
      <c r="G370" s="162"/>
      <c r="H370" s="141"/>
      <c r="I370" s="141"/>
      <c r="J370" s="141"/>
      <c r="K370" s="141"/>
      <c r="L370" s="141"/>
      <c r="M370" s="141"/>
      <c r="N370" s="141"/>
      <c r="O370" s="141"/>
      <c r="P370" s="141"/>
      <c r="Q370" s="141"/>
      <c r="R370" s="141"/>
      <c r="S370" s="141"/>
      <c r="T370" s="141"/>
      <c r="U370" s="141"/>
      <c r="V370" s="141"/>
      <c r="W370" s="141"/>
      <c r="X370" s="141"/>
      <c r="Y370" s="141"/>
      <c r="Z370" s="141"/>
    </row>
    <row r="371" customFormat="false" ht="12.75" hidden="false" customHeight="true" outlineLevel="0" collapsed="false">
      <c r="A371" s="141"/>
      <c r="B371" s="162"/>
      <c r="C371" s="163"/>
      <c r="D371" s="141"/>
      <c r="E371" s="141"/>
      <c r="F371" s="162"/>
      <c r="G371" s="162"/>
      <c r="H371" s="141"/>
      <c r="I371" s="141"/>
      <c r="J371" s="141"/>
      <c r="K371" s="141"/>
      <c r="L371" s="141"/>
      <c r="M371" s="141"/>
      <c r="N371" s="141"/>
      <c r="O371" s="141"/>
      <c r="P371" s="141"/>
      <c r="Q371" s="141"/>
      <c r="R371" s="141"/>
      <c r="S371" s="141"/>
      <c r="T371" s="141"/>
      <c r="U371" s="141"/>
      <c r="V371" s="141"/>
      <c r="W371" s="141"/>
      <c r="X371" s="141"/>
      <c r="Y371" s="141"/>
      <c r="Z371" s="141"/>
    </row>
    <row r="372" customFormat="false" ht="12.75" hidden="false" customHeight="true" outlineLevel="0" collapsed="false">
      <c r="A372" s="141"/>
      <c r="B372" s="162"/>
      <c r="C372" s="163"/>
      <c r="D372" s="141"/>
      <c r="E372" s="141"/>
      <c r="F372" s="162"/>
      <c r="G372" s="162"/>
      <c r="H372" s="141"/>
      <c r="I372" s="141"/>
      <c r="J372" s="141"/>
      <c r="K372" s="141"/>
      <c r="L372" s="141"/>
      <c r="M372" s="141"/>
      <c r="N372" s="141"/>
      <c r="O372" s="141"/>
      <c r="P372" s="141"/>
      <c r="Q372" s="141"/>
      <c r="R372" s="141"/>
      <c r="S372" s="141"/>
      <c r="T372" s="141"/>
      <c r="U372" s="141"/>
      <c r="V372" s="141"/>
      <c r="W372" s="141"/>
      <c r="X372" s="141"/>
      <c r="Y372" s="141"/>
      <c r="Z372" s="141"/>
    </row>
    <row r="373" customFormat="false" ht="12.75" hidden="false" customHeight="true" outlineLevel="0" collapsed="false">
      <c r="A373" s="141"/>
      <c r="B373" s="162"/>
      <c r="C373" s="163"/>
      <c r="D373" s="141"/>
      <c r="E373" s="141"/>
      <c r="F373" s="162"/>
      <c r="G373" s="162"/>
      <c r="H373" s="141"/>
      <c r="I373" s="141"/>
      <c r="J373" s="141"/>
      <c r="K373" s="141"/>
      <c r="L373" s="141"/>
      <c r="M373" s="141"/>
      <c r="N373" s="141"/>
      <c r="O373" s="141"/>
      <c r="P373" s="141"/>
      <c r="Q373" s="141"/>
      <c r="R373" s="141"/>
      <c r="S373" s="141"/>
      <c r="T373" s="141"/>
      <c r="U373" s="141"/>
      <c r="V373" s="141"/>
      <c r="W373" s="141"/>
      <c r="X373" s="141"/>
      <c r="Y373" s="141"/>
      <c r="Z373" s="141"/>
    </row>
    <row r="374" customFormat="false" ht="12.75" hidden="false" customHeight="true" outlineLevel="0" collapsed="false">
      <c r="A374" s="141"/>
      <c r="B374" s="162"/>
      <c r="C374" s="163"/>
      <c r="D374" s="141"/>
      <c r="E374" s="141"/>
      <c r="F374" s="162"/>
      <c r="G374" s="162"/>
      <c r="H374" s="141"/>
      <c r="I374" s="141"/>
      <c r="J374" s="141"/>
      <c r="K374" s="141"/>
      <c r="L374" s="141"/>
      <c r="M374" s="141"/>
      <c r="N374" s="141"/>
      <c r="O374" s="141"/>
      <c r="P374" s="141"/>
      <c r="Q374" s="141"/>
      <c r="R374" s="141"/>
      <c r="S374" s="141"/>
      <c r="T374" s="141"/>
      <c r="U374" s="141"/>
      <c r="V374" s="141"/>
      <c r="W374" s="141"/>
      <c r="X374" s="141"/>
      <c r="Y374" s="141"/>
      <c r="Z374" s="141"/>
    </row>
    <row r="375" customFormat="false" ht="12.75" hidden="false" customHeight="true" outlineLevel="0" collapsed="false">
      <c r="A375" s="141"/>
      <c r="B375" s="162"/>
      <c r="C375" s="163"/>
      <c r="D375" s="141"/>
      <c r="E375" s="141"/>
      <c r="F375" s="162"/>
      <c r="G375" s="162"/>
      <c r="H375" s="141"/>
      <c r="I375" s="141"/>
      <c r="J375" s="141"/>
      <c r="K375" s="141"/>
      <c r="L375" s="141"/>
      <c r="M375" s="141"/>
      <c r="N375" s="141"/>
      <c r="O375" s="141"/>
      <c r="P375" s="141"/>
      <c r="Q375" s="141"/>
      <c r="R375" s="141"/>
      <c r="S375" s="141"/>
      <c r="T375" s="141"/>
      <c r="U375" s="141"/>
      <c r="V375" s="141"/>
      <c r="W375" s="141"/>
      <c r="X375" s="141"/>
      <c r="Y375" s="141"/>
      <c r="Z375" s="141"/>
    </row>
    <row r="376" customFormat="false" ht="12.75" hidden="false" customHeight="true" outlineLevel="0" collapsed="false">
      <c r="A376" s="141"/>
      <c r="B376" s="162"/>
      <c r="C376" s="163"/>
      <c r="D376" s="141"/>
      <c r="E376" s="141"/>
      <c r="F376" s="162"/>
      <c r="G376" s="162"/>
      <c r="H376" s="141"/>
      <c r="I376" s="141"/>
      <c r="J376" s="141"/>
      <c r="K376" s="141"/>
      <c r="L376" s="141"/>
      <c r="M376" s="141"/>
      <c r="N376" s="141"/>
      <c r="O376" s="141"/>
      <c r="P376" s="141"/>
      <c r="Q376" s="141"/>
      <c r="R376" s="141"/>
      <c r="S376" s="141"/>
      <c r="T376" s="141"/>
      <c r="U376" s="141"/>
      <c r="V376" s="141"/>
      <c r="W376" s="141"/>
      <c r="X376" s="141"/>
      <c r="Y376" s="141"/>
      <c r="Z376" s="141"/>
    </row>
    <row r="377" customFormat="false" ht="12.75" hidden="false" customHeight="true" outlineLevel="0" collapsed="false">
      <c r="A377" s="141"/>
      <c r="B377" s="162"/>
      <c r="C377" s="163"/>
      <c r="D377" s="141"/>
      <c r="E377" s="141"/>
      <c r="F377" s="162"/>
      <c r="G377" s="162"/>
      <c r="H377" s="141"/>
      <c r="I377" s="141"/>
      <c r="J377" s="141"/>
      <c r="K377" s="141"/>
      <c r="L377" s="141"/>
      <c r="M377" s="141"/>
      <c r="N377" s="141"/>
      <c r="O377" s="141"/>
      <c r="P377" s="141"/>
      <c r="Q377" s="141"/>
      <c r="R377" s="141"/>
      <c r="S377" s="141"/>
      <c r="T377" s="141"/>
      <c r="U377" s="141"/>
      <c r="V377" s="141"/>
      <c r="W377" s="141"/>
      <c r="X377" s="141"/>
      <c r="Y377" s="141"/>
      <c r="Z377" s="141"/>
    </row>
    <row r="378" customFormat="false" ht="12.75" hidden="false" customHeight="true" outlineLevel="0" collapsed="false">
      <c r="A378" s="141"/>
      <c r="B378" s="162"/>
      <c r="C378" s="163"/>
      <c r="D378" s="141"/>
      <c r="E378" s="141"/>
      <c r="F378" s="162"/>
      <c r="G378" s="162"/>
      <c r="H378" s="141"/>
      <c r="I378" s="141"/>
      <c r="J378" s="141"/>
      <c r="K378" s="141"/>
      <c r="L378" s="141"/>
      <c r="M378" s="141"/>
      <c r="N378" s="141"/>
      <c r="O378" s="141"/>
      <c r="P378" s="141"/>
      <c r="Q378" s="141"/>
      <c r="R378" s="141"/>
      <c r="S378" s="141"/>
      <c r="T378" s="141"/>
      <c r="U378" s="141"/>
      <c r="V378" s="141"/>
      <c r="W378" s="141"/>
      <c r="X378" s="141"/>
      <c r="Y378" s="141"/>
      <c r="Z378" s="141"/>
    </row>
    <row r="379" customFormat="false" ht="12.75" hidden="false" customHeight="true" outlineLevel="0" collapsed="false">
      <c r="A379" s="141"/>
      <c r="B379" s="162"/>
      <c r="C379" s="163"/>
      <c r="D379" s="141"/>
      <c r="E379" s="141"/>
      <c r="F379" s="162"/>
      <c r="G379" s="162"/>
      <c r="H379" s="141"/>
      <c r="I379" s="141"/>
      <c r="J379" s="141"/>
      <c r="K379" s="141"/>
      <c r="L379" s="141"/>
      <c r="M379" s="141"/>
      <c r="N379" s="141"/>
      <c r="O379" s="141"/>
      <c r="P379" s="141"/>
      <c r="Q379" s="141"/>
      <c r="R379" s="141"/>
      <c r="S379" s="141"/>
      <c r="T379" s="141"/>
      <c r="U379" s="141"/>
      <c r="V379" s="141"/>
      <c r="W379" s="141"/>
      <c r="X379" s="141"/>
      <c r="Y379" s="141"/>
      <c r="Z379" s="141"/>
    </row>
    <row r="380" customFormat="false" ht="12.75" hidden="false" customHeight="true" outlineLevel="0" collapsed="false">
      <c r="A380" s="141"/>
      <c r="B380" s="162"/>
      <c r="C380" s="163"/>
      <c r="D380" s="141"/>
      <c r="E380" s="141"/>
      <c r="F380" s="162"/>
      <c r="G380" s="162"/>
      <c r="H380" s="141"/>
      <c r="I380" s="141"/>
      <c r="J380" s="141"/>
      <c r="K380" s="141"/>
      <c r="L380" s="141"/>
      <c r="M380" s="141"/>
      <c r="N380" s="141"/>
      <c r="O380" s="141"/>
      <c r="P380" s="141"/>
      <c r="Q380" s="141"/>
      <c r="R380" s="141"/>
      <c r="S380" s="141"/>
      <c r="T380" s="141"/>
      <c r="U380" s="141"/>
      <c r="V380" s="141"/>
      <c r="W380" s="141"/>
      <c r="X380" s="141"/>
      <c r="Y380" s="141"/>
      <c r="Z380" s="141"/>
    </row>
    <row r="381" customFormat="false" ht="12.75" hidden="false" customHeight="true" outlineLevel="0" collapsed="false">
      <c r="A381" s="141"/>
      <c r="B381" s="162"/>
      <c r="C381" s="163"/>
      <c r="D381" s="141"/>
      <c r="E381" s="141"/>
      <c r="F381" s="162"/>
      <c r="G381" s="162"/>
      <c r="H381" s="141"/>
      <c r="I381" s="141"/>
      <c r="J381" s="141"/>
      <c r="K381" s="141"/>
      <c r="L381" s="141"/>
      <c r="M381" s="141"/>
      <c r="N381" s="141"/>
      <c r="O381" s="141"/>
      <c r="P381" s="141"/>
      <c r="Q381" s="141"/>
      <c r="R381" s="141"/>
      <c r="S381" s="141"/>
      <c r="T381" s="141"/>
      <c r="U381" s="141"/>
      <c r="V381" s="141"/>
      <c r="W381" s="141"/>
      <c r="X381" s="141"/>
      <c r="Y381" s="141"/>
      <c r="Z381" s="141"/>
    </row>
    <row r="382" customFormat="false" ht="12.75" hidden="false" customHeight="true" outlineLevel="0" collapsed="false">
      <c r="A382" s="141"/>
      <c r="B382" s="162"/>
      <c r="C382" s="163"/>
      <c r="D382" s="141"/>
      <c r="E382" s="141"/>
      <c r="F382" s="162"/>
      <c r="G382" s="162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  <c r="Z382" s="141"/>
    </row>
    <row r="383" customFormat="false" ht="12.75" hidden="false" customHeight="true" outlineLevel="0" collapsed="false">
      <c r="A383" s="141"/>
      <c r="B383" s="162"/>
      <c r="C383" s="163"/>
      <c r="D383" s="141"/>
      <c r="E383" s="141"/>
      <c r="F383" s="162"/>
      <c r="G383" s="162"/>
      <c r="H383" s="141"/>
      <c r="I383" s="141"/>
      <c r="J383" s="141"/>
      <c r="K383" s="141"/>
      <c r="L383" s="141"/>
      <c r="M383" s="141"/>
      <c r="N383" s="141"/>
      <c r="O383" s="141"/>
      <c r="P383" s="141"/>
      <c r="Q383" s="141"/>
      <c r="R383" s="141"/>
      <c r="S383" s="141"/>
      <c r="T383" s="141"/>
      <c r="U383" s="141"/>
      <c r="V383" s="141"/>
      <c r="W383" s="141"/>
      <c r="X383" s="141"/>
      <c r="Y383" s="141"/>
      <c r="Z383" s="141"/>
    </row>
    <row r="384" customFormat="false" ht="12.75" hidden="false" customHeight="true" outlineLevel="0" collapsed="false">
      <c r="A384" s="141"/>
      <c r="B384" s="162"/>
      <c r="C384" s="163"/>
      <c r="D384" s="141"/>
      <c r="E384" s="141"/>
      <c r="F384" s="162"/>
      <c r="G384" s="162"/>
      <c r="H384" s="141"/>
      <c r="I384" s="141"/>
      <c r="J384" s="141"/>
      <c r="K384" s="141"/>
      <c r="L384" s="141"/>
      <c r="M384" s="141"/>
      <c r="N384" s="141"/>
      <c r="O384" s="141"/>
      <c r="P384" s="141"/>
      <c r="Q384" s="141"/>
      <c r="R384" s="141"/>
      <c r="S384" s="141"/>
      <c r="T384" s="141"/>
      <c r="U384" s="141"/>
      <c r="V384" s="141"/>
      <c r="W384" s="141"/>
      <c r="X384" s="141"/>
      <c r="Y384" s="141"/>
      <c r="Z384" s="141"/>
    </row>
    <row r="385" customFormat="false" ht="12.75" hidden="false" customHeight="true" outlineLevel="0" collapsed="false">
      <c r="A385" s="141"/>
      <c r="B385" s="162"/>
      <c r="C385" s="163"/>
      <c r="D385" s="141"/>
      <c r="E385" s="141"/>
      <c r="F385" s="162"/>
      <c r="G385" s="162"/>
      <c r="H385" s="141"/>
      <c r="I385" s="141"/>
      <c r="J385" s="141"/>
      <c r="K385" s="141"/>
      <c r="L385" s="141"/>
      <c r="M385" s="141"/>
      <c r="N385" s="141"/>
      <c r="O385" s="141"/>
      <c r="P385" s="141"/>
      <c r="Q385" s="141"/>
      <c r="R385" s="141"/>
      <c r="S385" s="141"/>
      <c r="T385" s="141"/>
      <c r="U385" s="141"/>
      <c r="V385" s="141"/>
      <c r="W385" s="141"/>
      <c r="X385" s="141"/>
      <c r="Y385" s="141"/>
      <c r="Z385" s="141"/>
    </row>
    <row r="386" customFormat="false" ht="12.75" hidden="false" customHeight="true" outlineLevel="0" collapsed="false">
      <c r="A386" s="141"/>
      <c r="B386" s="162"/>
      <c r="C386" s="163"/>
      <c r="D386" s="141"/>
      <c r="E386" s="141"/>
      <c r="F386" s="162"/>
      <c r="G386" s="162"/>
      <c r="H386" s="141"/>
      <c r="I386" s="141"/>
      <c r="J386" s="141"/>
      <c r="K386" s="141"/>
      <c r="L386" s="141"/>
      <c r="M386" s="141"/>
      <c r="N386" s="141"/>
      <c r="O386" s="141"/>
      <c r="P386" s="141"/>
      <c r="Q386" s="141"/>
      <c r="R386" s="141"/>
      <c r="S386" s="141"/>
      <c r="T386" s="141"/>
      <c r="U386" s="141"/>
      <c r="V386" s="141"/>
      <c r="W386" s="141"/>
      <c r="X386" s="141"/>
      <c r="Y386" s="141"/>
      <c r="Z386" s="141"/>
    </row>
    <row r="387" customFormat="false" ht="12.75" hidden="false" customHeight="true" outlineLevel="0" collapsed="false">
      <c r="A387" s="141"/>
      <c r="B387" s="162"/>
      <c r="C387" s="163"/>
      <c r="D387" s="141"/>
      <c r="E387" s="141"/>
      <c r="F387" s="162"/>
      <c r="G387" s="162"/>
      <c r="H387" s="141"/>
      <c r="I387" s="141"/>
      <c r="J387" s="141"/>
      <c r="K387" s="141"/>
      <c r="L387" s="141"/>
      <c r="M387" s="141"/>
      <c r="N387" s="141"/>
      <c r="O387" s="141"/>
      <c r="P387" s="141"/>
      <c r="Q387" s="141"/>
      <c r="R387" s="141"/>
      <c r="S387" s="141"/>
      <c r="T387" s="141"/>
      <c r="U387" s="141"/>
      <c r="V387" s="141"/>
      <c r="W387" s="141"/>
      <c r="X387" s="141"/>
      <c r="Y387" s="141"/>
      <c r="Z387" s="141"/>
    </row>
    <row r="388" customFormat="false" ht="12.75" hidden="false" customHeight="true" outlineLevel="0" collapsed="false">
      <c r="A388" s="141"/>
      <c r="B388" s="162"/>
      <c r="C388" s="163"/>
      <c r="D388" s="141"/>
      <c r="E388" s="141"/>
      <c r="F388" s="162"/>
      <c r="G388" s="162"/>
      <c r="H388" s="141"/>
      <c r="I388" s="141"/>
      <c r="J388" s="141"/>
      <c r="K388" s="141"/>
      <c r="L388" s="141"/>
      <c r="M388" s="141"/>
      <c r="N388" s="141"/>
      <c r="O388" s="141"/>
      <c r="P388" s="141"/>
      <c r="Q388" s="141"/>
      <c r="R388" s="141"/>
      <c r="S388" s="141"/>
      <c r="T388" s="141"/>
      <c r="U388" s="141"/>
      <c r="V388" s="141"/>
      <c r="W388" s="141"/>
      <c r="X388" s="141"/>
      <c r="Y388" s="141"/>
      <c r="Z388" s="141"/>
    </row>
    <row r="389" customFormat="false" ht="12.75" hidden="false" customHeight="true" outlineLevel="0" collapsed="false">
      <c r="A389" s="141"/>
      <c r="B389" s="162"/>
      <c r="C389" s="163"/>
      <c r="D389" s="141"/>
      <c r="E389" s="141"/>
      <c r="F389" s="162"/>
      <c r="G389" s="162"/>
      <c r="H389" s="141"/>
      <c r="I389" s="141"/>
      <c r="J389" s="141"/>
      <c r="K389" s="141"/>
      <c r="L389" s="141"/>
      <c r="M389" s="141"/>
      <c r="N389" s="141"/>
      <c r="O389" s="141"/>
      <c r="P389" s="141"/>
      <c r="Q389" s="141"/>
      <c r="R389" s="141"/>
      <c r="S389" s="141"/>
      <c r="T389" s="141"/>
      <c r="U389" s="141"/>
      <c r="V389" s="141"/>
      <c r="W389" s="141"/>
      <c r="X389" s="141"/>
      <c r="Y389" s="141"/>
      <c r="Z389" s="141"/>
    </row>
    <row r="390" customFormat="false" ht="12.75" hidden="false" customHeight="true" outlineLevel="0" collapsed="false">
      <c r="A390" s="141"/>
      <c r="B390" s="162"/>
      <c r="C390" s="163"/>
      <c r="D390" s="141"/>
      <c r="E390" s="141"/>
      <c r="F390" s="162"/>
      <c r="G390" s="162"/>
      <c r="H390" s="141"/>
      <c r="I390" s="141"/>
      <c r="J390" s="141"/>
      <c r="K390" s="141"/>
      <c r="L390" s="141"/>
      <c r="M390" s="141"/>
      <c r="N390" s="141"/>
      <c r="O390" s="141"/>
      <c r="P390" s="141"/>
      <c r="Q390" s="141"/>
      <c r="R390" s="141"/>
      <c r="S390" s="141"/>
      <c r="T390" s="141"/>
      <c r="U390" s="141"/>
      <c r="V390" s="141"/>
      <c r="W390" s="141"/>
      <c r="X390" s="141"/>
      <c r="Y390" s="141"/>
      <c r="Z390" s="141"/>
    </row>
    <row r="391" customFormat="false" ht="12.75" hidden="false" customHeight="true" outlineLevel="0" collapsed="false">
      <c r="A391" s="141"/>
      <c r="B391" s="162"/>
      <c r="C391" s="163"/>
      <c r="D391" s="141"/>
      <c r="E391" s="141"/>
      <c r="F391" s="162"/>
      <c r="G391" s="162"/>
      <c r="H391" s="141"/>
      <c r="I391" s="141"/>
      <c r="J391" s="141"/>
      <c r="K391" s="141"/>
      <c r="L391" s="141"/>
      <c r="M391" s="141"/>
      <c r="N391" s="141"/>
      <c r="O391" s="141"/>
      <c r="P391" s="141"/>
      <c r="Q391" s="141"/>
      <c r="R391" s="141"/>
      <c r="S391" s="141"/>
      <c r="T391" s="141"/>
      <c r="U391" s="141"/>
      <c r="V391" s="141"/>
      <c r="W391" s="141"/>
      <c r="X391" s="141"/>
      <c r="Y391" s="141"/>
      <c r="Z391" s="141"/>
    </row>
    <row r="392" customFormat="false" ht="12.75" hidden="false" customHeight="true" outlineLevel="0" collapsed="false">
      <c r="A392" s="141"/>
      <c r="B392" s="162"/>
      <c r="C392" s="163"/>
      <c r="D392" s="141"/>
      <c r="E392" s="141"/>
      <c r="F392" s="162"/>
      <c r="G392" s="162"/>
      <c r="H392" s="141"/>
      <c r="I392" s="141"/>
      <c r="J392" s="141"/>
      <c r="K392" s="141"/>
      <c r="L392" s="141"/>
      <c r="M392" s="141"/>
      <c r="N392" s="141"/>
      <c r="O392" s="141"/>
      <c r="P392" s="141"/>
      <c r="Q392" s="141"/>
      <c r="R392" s="141"/>
      <c r="S392" s="141"/>
      <c r="T392" s="141"/>
      <c r="U392" s="141"/>
      <c r="V392" s="141"/>
      <c r="W392" s="141"/>
      <c r="X392" s="141"/>
      <c r="Y392" s="141"/>
      <c r="Z392" s="141"/>
    </row>
    <row r="393" customFormat="false" ht="12.75" hidden="false" customHeight="true" outlineLevel="0" collapsed="false">
      <c r="A393" s="141"/>
      <c r="B393" s="162"/>
      <c r="C393" s="163"/>
      <c r="D393" s="141"/>
      <c r="E393" s="141"/>
      <c r="F393" s="162"/>
      <c r="G393" s="162"/>
      <c r="H393" s="141"/>
      <c r="I393" s="141"/>
      <c r="J393" s="141"/>
      <c r="K393" s="141"/>
      <c r="L393" s="141"/>
      <c r="M393" s="141"/>
      <c r="N393" s="141"/>
      <c r="O393" s="141"/>
      <c r="P393" s="141"/>
      <c r="Q393" s="141"/>
      <c r="R393" s="141"/>
      <c r="S393" s="141"/>
      <c r="T393" s="141"/>
      <c r="U393" s="141"/>
      <c r="V393" s="141"/>
      <c r="W393" s="141"/>
      <c r="X393" s="141"/>
      <c r="Y393" s="141"/>
      <c r="Z393" s="141"/>
    </row>
    <row r="394" customFormat="false" ht="12.75" hidden="false" customHeight="true" outlineLevel="0" collapsed="false">
      <c r="A394" s="141"/>
      <c r="B394" s="162"/>
      <c r="C394" s="163"/>
      <c r="D394" s="141"/>
      <c r="E394" s="141"/>
      <c r="F394" s="162"/>
      <c r="G394" s="162"/>
      <c r="H394" s="141"/>
      <c r="I394" s="141"/>
      <c r="J394" s="141"/>
      <c r="K394" s="141"/>
      <c r="L394" s="141"/>
      <c r="M394" s="141"/>
      <c r="N394" s="141"/>
      <c r="O394" s="141"/>
      <c r="P394" s="141"/>
      <c r="Q394" s="141"/>
      <c r="R394" s="141"/>
      <c r="S394" s="141"/>
      <c r="T394" s="141"/>
      <c r="U394" s="141"/>
      <c r="V394" s="141"/>
      <c r="W394" s="141"/>
      <c r="X394" s="141"/>
      <c r="Y394" s="141"/>
      <c r="Z394" s="141"/>
    </row>
    <row r="395" customFormat="false" ht="12.75" hidden="false" customHeight="true" outlineLevel="0" collapsed="false">
      <c r="A395" s="141"/>
      <c r="B395" s="162"/>
      <c r="C395" s="163"/>
      <c r="D395" s="141"/>
      <c r="E395" s="141"/>
      <c r="F395" s="162"/>
      <c r="G395" s="162"/>
      <c r="H395" s="141"/>
      <c r="I395" s="141"/>
      <c r="J395" s="141"/>
      <c r="K395" s="141"/>
      <c r="L395" s="141"/>
      <c r="M395" s="141"/>
      <c r="N395" s="141"/>
      <c r="O395" s="141"/>
      <c r="P395" s="141"/>
      <c r="Q395" s="141"/>
      <c r="R395" s="141"/>
      <c r="S395" s="141"/>
      <c r="T395" s="141"/>
      <c r="U395" s="141"/>
      <c r="V395" s="141"/>
      <c r="W395" s="141"/>
      <c r="X395" s="141"/>
      <c r="Y395" s="141"/>
      <c r="Z395" s="141"/>
    </row>
    <row r="396" customFormat="false" ht="12.75" hidden="false" customHeight="true" outlineLevel="0" collapsed="false">
      <c r="A396" s="141"/>
      <c r="B396" s="162"/>
      <c r="C396" s="163"/>
      <c r="D396" s="141"/>
      <c r="E396" s="141"/>
      <c r="F396" s="162"/>
      <c r="G396" s="162"/>
      <c r="H396" s="141"/>
      <c r="I396" s="141"/>
      <c r="J396" s="141"/>
      <c r="K396" s="141"/>
      <c r="L396" s="141"/>
      <c r="M396" s="141"/>
      <c r="N396" s="141"/>
      <c r="O396" s="141"/>
      <c r="P396" s="141"/>
      <c r="Q396" s="141"/>
      <c r="R396" s="141"/>
      <c r="S396" s="141"/>
      <c r="T396" s="141"/>
      <c r="U396" s="141"/>
      <c r="V396" s="141"/>
      <c r="W396" s="141"/>
      <c r="X396" s="141"/>
      <c r="Y396" s="141"/>
      <c r="Z396" s="141"/>
    </row>
    <row r="397" customFormat="false" ht="12.75" hidden="false" customHeight="true" outlineLevel="0" collapsed="false">
      <c r="A397" s="141"/>
      <c r="B397" s="162"/>
      <c r="C397" s="163"/>
      <c r="D397" s="141"/>
      <c r="E397" s="141"/>
      <c r="F397" s="162"/>
      <c r="G397" s="162"/>
      <c r="H397" s="141"/>
      <c r="I397" s="141"/>
      <c r="J397" s="141"/>
      <c r="K397" s="141"/>
      <c r="L397" s="141"/>
      <c r="M397" s="141"/>
      <c r="N397" s="141"/>
      <c r="O397" s="141"/>
      <c r="P397" s="141"/>
      <c r="Q397" s="141"/>
      <c r="R397" s="141"/>
      <c r="S397" s="141"/>
      <c r="T397" s="141"/>
      <c r="U397" s="141"/>
      <c r="V397" s="141"/>
      <c r="W397" s="141"/>
      <c r="X397" s="141"/>
      <c r="Y397" s="141"/>
      <c r="Z397" s="141"/>
    </row>
    <row r="398" customFormat="false" ht="12.75" hidden="false" customHeight="true" outlineLevel="0" collapsed="false">
      <c r="A398" s="141"/>
      <c r="B398" s="162"/>
      <c r="C398" s="163"/>
      <c r="D398" s="141"/>
      <c r="E398" s="141"/>
      <c r="F398" s="162"/>
      <c r="G398" s="162"/>
      <c r="H398" s="141"/>
      <c r="I398" s="141"/>
      <c r="J398" s="141"/>
      <c r="K398" s="141"/>
      <c r="L398" s="141"/>
      <c r="M398" s="141"/>
      <c r="N398" s="141"/>
      <c r="O398" s="141"/>
      <c r="P398" s="141"/>
      <c r="Q398" s="141"/>
      <c r="R398" s="141"/>
      <c r="S398" s="141"/>
      <c r="T398" s="141"/>
      <c r="U398" s="141"/>
      <c r="V398" s="141"/>
      <c r="W398" s="141"/>
      <c r="X398" s="141"/>
      <c r="Y398" s="141"/>
      <c r="Z398" s="141"/>
    </row>
    <row r="399" customFormat="false" ht="12.75" hidden="false" customHeight="true" outlineLevel="0" collapsed="false">
      <c r="A399" s="141"/>
      <c r="B399" s="162"/>
      <c r="C399" s="163"/>
      <c r="D399" s="141"/>
      <c r="E399" s="141"/>
      <c r="F399" s="162"/>
      <c r="G399" s="162"/>
      <c r="H399" s="141"/>
      <c r="I399" s="141"/>
      <c r="J399" s="141"/>
      <c r="K399" s="141"/>
      <c r="L399" s="141"/>
      <c r="M399" s="141"/>
      <c r="N399" s="141"/>
      <c r="O399" s="141"/>
      <c r="P399" s="141"/>
      <c r="Q399" s="141"/>
      <c r="R399" s="141"/>
      <c r="S399" s="141"/>
      <c r="T399" s="141"/>
      <c r="U399" s="141"/>
      <c r="V399" s="141"/>
      <c r="W399" s="141"/>
      <c r="X399" s="141"/>
      <c r="Y399" s="141"/>
      <c r="Z399" s="141"/>
    </row>
    <row r="400" customFormat="false" ht="12.75" hidden="false" customHeight="true" outlineLevel="0" collapsed="false">
      <c r="A400" s="141"/>
      <c r="B400" s="162"/>
      <c r="C400" s="163"/>
      <c r="D400" s="141"/>
      <c r="E400" s="141"/>
      <c r="F400" s="162"/>
      <c r="G400" s="162"/>
      <c r="H400" s="141"/>
      <c r="I400" s="141"/>
      <c r="J400" s="141"/>
      <c r="K400" s="141"/>
      <c r="L400" s="141"/>
      <c r="M400" s="141"/>
      <c r="N400" s="141"/>
      <c r="O400" s="141"/>
      <c r="P400" s="141"/>
      <c r="Q400" s="141"/>
      <c r="R400" s="141"/>
      <c r="S400" s="141"/>
      <c r="T400" s="141"/>
      <c r="U400" s="141"/>
      <c r="V400" s="141"/>
      <c r="W400" s="141"/>
      <c r="X400" s="141"/>
      <c r="Y400" s="141"/>
      <c r="Z400" s="141"/>
    </row>
    <row r="401" customFormat="false" ht="12.75" hidden="false" customHeight="true" outlineLevel="0" collapsed="false">
      <c r="A401" s="141"/>
      <c r="B401" s="162"/>
      <c r="C401" s="163"/>
      <c r="D401" s="141"/>
      <c r="E401" s="141"/>
      <c r="F401" s="162"/>
      <c r="G401" s="162"/>
      <c r="H401" s="141"/>
      <c r="I401" s="141"/>
      <c r="J401" s="141"/>
      <c r="K401" s="141"/>
      <c r="L401" s="141"/>
      <c r="M401" s="141"/>
      <c r="N401" s="141"/>
      <c r="O401" s="141"/>
      <c r="P401" s="141"/>
      <c r="Q401" s="141"/>
      <c r="R401" s="141"/>
      <c r="S401" s="141"/>
      <c r="T401" s="141"/>
      <c r="U401" s="141"/>
      <c r="V401" s="141"/>
      <c r="W401" s="141"/>
      <c r="X401" s="141"/>
      <c r="Y401" s="141"/>
      <c r="Z401" s="141"/>
    </row>
    <row r="402" customFormat="false" ht="12.75" hidden="false" customHeight="true" outlineLevel="0" collapsed="false">
      <c r="A402" s="141"/>
      <c r="B402" s="162"/>
      <c r="C402" s="163"/>
      <c r="D402" s="141"/>
      <c r="E402" s="141"/>
      <c r="F402" s="162"/>
      <c r="G402" s="162"/>
      <c r="H402" s="141"/>
      <c r="I402" s="141"/>
      <c r="J402" s="141"/>
      <c r="K402" s="141"/>
      <c r="L402" s="141"/>
      <c r="M402" s="141"/>
      <c r="N402" s="141"/>
      <c r="O402" s="141"/>
      <c r="P402" s="141"/>
      <c r="Q402" s="141"/>
      <c r="R402" s="141"/>
      <c r="S402" s="141"/>
      <c r="T402" s="141"/>
      <c r="U402" s="141"/>
      <c r="V402" s="141"/>
      <c r="W402" s="141"/>
      <c r="X402" s="141"/>
      <c r="Y402" s="141"/>
      <c r="Z402" s="141"/>
    </row>
    <row r="403" customFormat="false" ht="12.75" hidden="false" customHeight="true" outlineLevel="0" collapsed="false">
      <c r="A403" s="141"/>
      <c r="B403" s="162"/>
      <c r="C403" s="163"/>
      <c r="D403" s="141"/>
      <c r="E403" s="141"/>
      <c r="F403" s="162"/>
      <c r="G403" s="162"/>
      <c r="H403" s="141"/>
      <c r="I403" s="141"/>
      <c r="J403" s="141"/>
      <c r="K403" s="141"/>
      <c r="L403" s="141"/>
      <c r="M403" s="141"/>
      <c r="N403" s="141"/>
      <c r="O403" s="141"/>
      <c r="P403" s="141"/>
      <c r="Q403" s="141"/>
      <c r="R403" s="141"/>
      <c r="S403" s="141"/>
      <c r="T403" s="141"/>
      <c r="U403" s="141"/>
      <c r="V403" s="141"/>
      <c r="W403" s="141"/>
      <c r="X403" s="141"/>
      <c r="Y403" s="141"/>
      <c r="Z403" s="141"/>
    </row>
    <row r="404" customFormat="false" ht="12.75" hidden="false" customHeight="true" outlineLevel="0" collapsed="false">
      <c r="A404" s="141"/>
      <c r="B404" s="162"/>
      <c r="C404" s="163"/>
      <c r="D404" s="141"/>
      <c r="E404" s="141"/>
      <c r="F404" s="162"/>
      <c r="G404" s="162"/>
      <c r="H404" s="141"/>
      <c r="I404" s="141"/>
      <c r="J404" s="141"/>
      <c r="K404" s="141"/>
      <c r="L404" s="141"/>
      <c r="M404" s="141"/>
      <c r="N404" s="141"/>
      <c r="O404" s="141"/>
      <c r="P404" s="141"/>
      <c r="Q404" s="141"/>
      <c r="R404" s="141"/>
      <c r="S404" s="141"/>
      <c r="T404" s="141"/>
      <c r="U404" s="141"/>
      <c r="V404" s="141"/>
      <c r="W404" s="141"/>
      <c r="X404" s="141"/>
      <c r="Y404" s="141"/>
      <c r="Z404" s="141"/>
    </row>
    <row r="405" customFormat="false" ht="12.75" hidden="false" customHeight="true" outlineLevel="0" collapsed="false">
      <c r="A405" s="141"/>
      <c r="B405" s="162"/>
      <c r="C405" s="163"/>
      <c r="D405" s="141"/>
      <c r="E405" s="141"/>
      <c r="F405" s="162"/>
      <c r="G405" s="162"/>
      <c r="H405" s="141"/>
      <c r="I405" s="141"/>
      <c r="J405" s="141"/>
      <c r="K405" s="141"/>
      <c r="L405" s="141"/>
      <c r="M405" s="141"/>
      <c r="N405" s="141"/>
      <c r="O405" s="141"/>
      <c r="P405" s="141"/>
      <c r="Q405" s="141"/>
      <c r="R405" s="141"/>
      <c r="S405" s="141"/>
      <c r="T405" s="141"/>
      <c r="U405" s="141"/>
      <c r="V405" s="141"/>
      <c r="W405" s="141"/>
      <c r="X405" s="141"/>
      <c r="Y405" s="141"/>
      <c r="Z405" s="141"/>
    </row>
    <row r="406" customFormat="false" ht="12.75" hidden="false" customHeight="true" outlineLevel="0" collapsed="false">
      <c r="A406" s="141"/>
      <c r="B406" s="162"/>
      <c r="C406" s="163"/>
      <c r="D406" s="141"/>
      <c r="E406" s="141"/>
      <c r="F406" s="162"/>
      <c r="G406" s="162"/>
      <c r="H406" s="141"/>
      <c r="I406" s="141"/>
      <c r="J406" s="141"/>
      <c r="K406" s="141"/>
      <c r="L406" s="141"/>
      <c r="M406" s="141"/>
      <c r="N406" s="141"/>
      <c r="O406" s="141"/>
      <c r="P406" s="141"/>
      <c r="Q406" s="141"/>
      <c r="R406" s="141"/>
      <c r="S406" s="141"/>
      <c r="T406" s="141"/>
      <c r="U406" s="141"/>
      <c r="V406" s="141"/>
      <c r="W406" s="141"/>
      <c r="X406" s="141"/>
      <c r="Y406" s="141"/>
      <c r="Z406" s="141"/>
    </row>
    <row r="407" customFormat="false" ht="12.75" hidden="false" customHeight="true" outlineLevel="0" collapsed="false">
      <c r="A407" s="141"/>
      <c r="B407" s="162"/>
      <c r="C407" s="163"/>
      <c r="D407" s="141"/>
      <c r="E407" s="141"/>
      <c r="F407" s="162"/>
      <c r="G407" s="162"/>
      <c r="H407" s="141"/>
      <c r="I407" s="141"/>
      <c r="J407" s="141"/>
      <c r="K407" s="141"/>
      <c r="L407" s="141"/>
      <c r="M407" s="141"/>
      <c r="N407" s="141"/>
      <c r="O407" s="141"/>
      <c r="P407" s="141"/>
      <c r="Q407" s="141"/>
      <c r="R407" s="141"/>
      <c r="S407" s="141"/>
      <c r="T407" s="141"/>
      <c r="U407" s="141"/>
      <c r="V407" s="141"/>
      <c r="W407" s="141"/>
      <c r="X407" s="141"/>
      <c r="Y407" s="141"/>
      <c r="Z407" s="141"/>
    </row>
    <row r="408" customFormat="false" ht="12.75" hidden="false" customHeight="true" outlineLevel="0" collapsed="false">
      <c r="A408" s="141"/>
      <c r="B408" s="162"/>
      <c r="C408" s="163"/>
      <c r="D408" s="141"/>
      <c r="E408" s="141"/>
      <c r="F408" s="162"/>
      <c r="G408" s="162"/>
      <c r="H408" s="141"/>
      <c r="I408" s="141"/>
      <c r="J408" s="141"/>
      <c r="K408" s="141"/>
      <c r="L408" s="141"/>
      <c r="M408" s="141"/>
      <c r="N408" s="141"/>
      <c r="O408" s="141"/>
      <c r="P408" s="141"/>
      <c r="Q408" s="141"/>
      <c r="R408" s="141"/>
      <c r="S408" s="141"/>
      <c r="T408" s="141"/>
      <c r="U408" s="141"/>
      <c r="V408" s="141"/>
      <c r="W408" s="141"/>
      <c r="X408" s="141"/>
      <c r="Y408" s="141"/>
      <c r="Z408" s="141"/>
    </row>
    <row r="409" customFormat="false" ht="12.75" hidden="false" customHeight="true" outlineLevel="0" collapsed="false">
      <c r="A409" s="141"/>
      <c r="B409" s="162"/>
      <c r="C409" s="163"/>
      <c r="D409" s="141"/>
      <c r="E409" s="141"/>
      <c r="F409" s="162"/>
      <c r="G409" s="162"/>
      <c r="H409" s="141"/>
      <c r="I409" s="141"/>
      <c r="J409" s="141"/>
      <c r="K409" s="141"/>
      <c r="L409" s="141"/>
      <c r="M409" s="141"/>
      <c r="N409" s="141"/>
      <c r="O409" s="141"/>
      <c r="P409" s="141"/>
      <c r="Q409" s="141"/>
      <c r="R409" s="141"/>
      <c r="S409" s="141"/>
      <c r="T409" s="141"/>
      <c r="U409" s="141"/>
      <c r="V409" s="141"/>
      <c r="W409" s="141"/>
      <c r="X409" s="141"/>
      <c r="Y409" s="141"/>
      <c r="Z409" s="141"/>
    </row>
    <row r="410" customFormat="false" ht="12.75" hidden="false" customHeight="true" outlineLevel="0" collapsed="false">
      <c r="A410" s="141"/>
      <c r="B410" s="162"/>
      <c r="C410" s="163"/>
      <c r="D410" s="141"/>
      <c r="E410" s="141"/>
      <c r="F410" s="162"/>
      <c r="G410" s="162"/>
      <c r="H410" s="141"/>
      <c r="I410" s="141"/>
      <c r="J410" s="141"/>
      <c r="K410" s="141"/>
      <c r="L410" s="141"/>
      <c r="M410" s="141"/>
      <c r="N410" s="141"/>
      <c r="O410" s="141"/>
      <c r="P410" s="141"/>
      <c r="Q410" s="141"/>
      <c r="R410" s="141"/>
      <c r="S410" s="141"/>
      <c r="T410" s="141"/>
      <c r="U410" s="141"/>
      <c r="V410" s="141"/>
      <c r="W410" s="141"/>
      <c r="X410" s="141"/>
      <c r="Y410" s="141"/>
      <c r="Z410" s="141"/>
    </row>
    <row r="411" customFormat="false" ht="12.75" hidden="false" customHeight="true" outlineLevel="0" collapsed="false">
      <c r="A411" s="141"/>
      <c r="B411" s="162"/>
      <c r="C411" s="163"/>
      <c r="D411" s="141"/>
      <c r="E411" s="141"/>
      <c r="F411" s="162"/>
      <c r="G411" s="162"/>
      <c r="H411" s="141"/>
      <c r="I411" s="141"/>
      <c r="J411" s="141"/>
      <c r="K411" s="141"/>
      <c r="L411" s="141"/>
      <c r="M411" s="141"/>
      <c r="N411" s="141"/>
      <c r="O411" s="141"/>
      <c r="P411" s="141"/>
      <c r="Q411" s="141"/>
      <c r="R411" s="141"/>
      <c r="S411" s="141"/>
      <c r="T411" s="141"/>
      <c r="U411" s="141"/>
      <c r="V411" s="141"/>
      <c r="W411" s="141"/>
      <c r="X411" s="141"/>
      <c r="Y411" s="141"/>
      <c r="Z411" s="141"/>
    </row>
    <row r="412" customFormat="false" ht="12.75" hidden="false" customHeight="true" outlineLevel="0" collapsed="false">
      <c r="A412" s="141"/>
      <c r="B412" s="162"/>
      <c r="C412" s="163"/>
      <c r="D412" s="141"/>
      <c r="E412" s="141"/>
      <c r="F412" s="162"/>
      <c r="G412" s="162"/>
      <c r="H412" s="141"/>
      <c r="I412" s="141"/>
      <c r="J412" s="141"/>
      <c r="K412" s="141"/>
      <c r="L412" s="141"/>
      <c r="M412" s="141"/>
      <c r="N412" s="141"/>
      <c r="O412" s="141"/>
      <c r="P412" s="141"/>
      <c r="Q412" s="141"/>
      <c r="R412" s="141"/>
      <c r="S412" s="141"/>
      <c r="T412" s="141"/>
      <c r="U412" s="141"/>
      <c r="V412" s="141"/>
      <c r="W412" s="141"/>
      <c r="X412" s="141"/>
      <c r="Y412" s="141"/>
      <c r="Z412" s="141"/>
    </row>
    <row r="413" customFormat="false" ht="12.75" hidden="false" customHeight="true" outlineLevel="0" collapsed="false">
      <c r="A413" s="141"/>
      <c r="B413" s="162"/>
      <c r="C413" s="163"/>
      <c r="D413" s="141"/>
      <c r="E413" s="141"/>
      <c r="F413" s="162"/>
      <c r="G413" s="162"/>
      <c r="H413" s="141"/>
      <c r="I413" s="141"/>
      <c r="J413" s="141"/>
      <c r="K413" s="141"/>
      <c r="L413" s="141"/>
      <c r="M413" s="141"/>
      <c r="N413" s="141"/>
      <c r="O413" s="141"/>
      <c r="P413" s="141"/>
      <c r="Q413" s="141"/>
      <c r="R413" s="141"/>
      <c r="S413" s="141"/>
      <c r="T413" s="141"/>
      <c r="U413" s="141"/>
      <c r="V413" s="141"/>
      <c r="W413" s="141"/>
      <c r="X413" s="141"/>
      <c r="Y413" s="141"/>
      <c r="Z413" s="141"/>
    </row>
    <row r="414" customFormat="false" ht="12.75" hidden="false" customHeight="true" outlineLevel="0" collapsed="false">
      <c r="A414" s="141"/>
      <c r="B414" s="162"/>
      <c r="C414" s="163"/>
      <c r="D414" s="141"/>
      <c r="E414" s="141"/>
      <c r="F414" s="162"/>
      <c r="G414" s="162"/>
      <c r="H414" s="141"/>
      <c r="I414" s="141"/>
      <c r="J414" s="141"/>
      <c r="K414" s="141"/>
      <c r="L414" s="141"/>
      <c r="M414" s="141"/>
      <c r="N414" s="141"/>
      <c r="O414" s="141"/>
      <c r="P414" s="141"/>
      <c r="Q414" s="141"/>
      <c r="R414" s="141"/>
      <c r="S414" s="141"/>
      <c r="T414" s="141"/>
      <c r="U414" s="141"/>
      <c r="V414" s="141"/>
      <c r="W414" s="141"/>
      <c r="X414" s="141"/>
      <c r="Y414" s="141"/>
      <c r="Z414" s="141"/>
    </row>
    <row r="415" customFormat="false" ht="12.75" hidden="false" customHeight="true" outlineLevel="0" collapsed="false">
      <c r="A415" s="141"/>
      <c r="B415" s="162"/>
      <c r="C415" s="163"/>
      <c r="D415" s="141"/>
      <c r="E415" s="141"/>
      <c r="F415" s="162"/>
      <c r="G415" s="162"/>
      <c r="H415" s="141"/>
      <c r="I415" s="141"/>
      <c r="J415" s="141"/>
      <c r="K415" s="141"/>
      <c r="L415" s="141"/>
      <c r="M415" s="141"/>
      <c r="N415" s="141"/>
      <c r="O415" s="141"/>
      <c r="P415" s="141"/>
      <c r="Q415" s="141"/>
      <c r="R415" s="141"/>
      <c r="S415" s="141"/>
      <c r="T415" s="141"/>
      <c r="U415" s="141"/>
      <c r="V415" s="141"/>
      <c r="W415" s="141"/>
      <c r="X415" s="141"/>
      <c r="Y415" s="141"/>
      <c r="Z415" s="141"/>
    </row>
    <row r="416" customFormat="false" ht="12.75" hidden="false" customHeight="true" outlineLevel="0" collapsed="false">
      <c r="A416" s="141"/>
      <c r="B416" s="162"/>
      <c r="C416" s="163"/>
      <c r="D416" s="141"/>
      <c r="E416" s="141"/>
      <c r="F416" s="162"/>
      <c r="G416" s="162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  <c r="Z416" s="141"/>
    </row>
    <row r="417" customFormat="false" ht="12.75" hidden="false" customHeight="true" outlineLevel="0" collapsed="false">
      <c r="A417" s="141"/>
      <c r="B417" s="162"/>
      <c r="C417" s="163"/>
      <c r="D417" s="141"/>
      <c r="E417" s="141"/>
      <c r="F417" s="162"/>
      <c r="G417" s="162"/>
      <c r="H417" s="141"/>
      <c r="I417" s="141"/>
      <c r="J417" s="141"/>
      <c r="K417" s="141"/>
      <c r="L417" s="141"/>
      <c r="M417" s="141"/>
      <c r="N417" s="141"/>
      <c r="O417" s="141"/>
      <c r="P417" s="141"/>
      <c r="Q417" s="141"/>
      <c r="R417" s="141"/>
      <c r="S417" s="141"/>
      <c r="T417" s="141"/>
      <c r="U417" s="141"/>
      <c r="V417" s="141"/>
      <c r="W417" s="141"/>
      <c r="X417" s="141"/>
      <c r="Y417" s="141"/>
      <c r="Z417" s="141"/>
    </row>
    <row r="418" customFormat="false" ht="12.75" hidden="false" customHeight="true" outlineLevel="0" collapsed="false">
      <c r="A418" s="141"/>
      <c r="B418" s="162"/>
      <c r="C418" s="163"/>
      <c r="D418" s="141"/>
      <c r="E418" s="141"/>
      <c r="F418" s="162"/>
      <c r="G418" s="162"/>
      <c r="H418" s="141"/>
      <c r="I418" s="141"/>
      <c r="J418" s="141"/>
      <c r="K418" s="141"/>
      <c r="L418" s="141"/>
      <c r="M418" s="141"/>
      <c r="N418" s="141"/>
      <c r="O418" s="141"/>
      <c r="P418" s="141"/>
      <c r="Q418" s="141"/>
      <c r="R418" s="141"/>
      <c r="S418" s="141"/>
      <c r="T418" s="141"/>
      <c r="U418" s="141"/>
      <c r="V418" s="141"/>
      <c r="W418" s="141"/>
      <c r="X418" s="141"/>
      <c r="Y418" s="141"/>
      <c r="Z418" s="141"/>
    </row>
    <row r="419" customFormat="false" ht="12.75" hidden="false" customHeight="true" outlineLevel="0" collapsed="false">
      <c r="A419" s="141"/>
      <c r="B419" s="162"/>
      <c r="C419" s="163"/>
      <c r="D419" s="141"/>
      <c r="E419" s="141"/>
      <c r="F419" s="162"/>
      <c r="G419" s="162"/>
      <c r="H419" s="141"/>
      <c r="I419" s="141"/>
      <c r="J419" s="141"/>
      <c r="K419" s="141"/>
      <c r="L419" s="141"/>
      <c r="M419" s="141"/>
      <c r="N419" s="141"/>
      <c r="O419" s="141"/>
      <c r="P419" s="141"/>
      <c r="Q419" s="141"/>
      <c r="R419" s="141"/>
      <c r="S419" s="141"/>
      <c r="T419" s="141"/>
      <c r="U419" s="141"/>
      <c r="V419" s="141"/>
      <c r="W419" s="141"/>
      <c r="X419" s="141"/>
      <c r="Y419" s="141"/>
      <c r="Z419" s="141"/>
    </row>
    <row r="420" customFormat="false" ht="12.75" hidden="false" customHeight="true" outlineLevel="0" collapsed="false">
      <c r="A420" s="141"/>
      <c r="B420" s="162"/>
      <c r="C420" s="163"/>
      <c r="D420" s="141"/>
      <c r="E420" s="141"/>
      <c r="F420" s="162"/>
      <c r="G420" s="162"/>
      <c r="H420" s="141"/>
      <c r="I420" s="141"/>
      <c r="J420" s="141"/>
      <c r="K420" s="141"/>
      <c r="L420" s="141"/>
      <c r="M420" s="141"/>
      <c r="N420" s="141"/>
      <c r="O420" s="141"/>
      <c r="P420" s="141"/>
      <c r="Q420" s="141"/>
      <c r="R420" s="141"/>
      <c r="S420" s="141"/>
      <c r="T420" s="141"/>
      <c r="U420" s="141"/>
      <c r="V420" s="141"/>
      <c r="W420" s="141"/>
      <c r="X420" s="141"/>
      <c r="Y420" s="141"/>
      <c r="Z420" s="141"/>
    </row>
    <row r="421" customFormat="false" ht="12.75" hidden="false" customHeight="true" outlineLevel="0" collapsed="false">
      <c r="A421" s="141"/>
      <c r="B421" s="162"/>
      <c r="C421" s="163"/>
      <c r="D421" s="141"/>
      <c r="E421" s="141"/>
      <c r="F421" s="162"/>
      <c r="G421" s="162"/>
      <c r="H421" s="141"/>
      <c r="I421" s="141"/>
      <c r="J421" s="141"/>
      <c r="K421" s="141"/>
      <c r="L421" s="141"/>
      <c r="M421" s="141"/>
      <c r="N421" s="141"/>
      <c r="O421" s="141"/>
      <c r="P421" s="141"/>
      <c r="Q421" s="141"/>
      <c r="R421" s="141"/>
      <c r="S421" s="141"/>
      <c r="T421" s="141"/>
      <c r="U421" s="141"/>
      <c r="V421" s="141"/>
      <c r="W421" s="141"/>
      <c r="X421" s="141"/>
      <c r="Y421" s="141"/>
      <c r="Z421" s="141"/>
    </row>
    <row r="422" customFormat="false" ht="12.75" hidden="false" customHeight="true" outlineLevel="0" collapsed="false">
      <c r="A422" s="141"/>
      <c r="B422" s="162"/>
      <c r="C422" s="163"/>
      <c r="D422" s="141"/>
      <c r="E422" s="141"/>
      <c r="F422" s="162"/>
      <c r="G422" s="162"/>
      <c r="H422" s="141"/>
      <c r="I422" s="141"/>
      <c r="J422" s="141"/>
      <c r="K422" s="141"/>
      <c r="L422" s="141"/>
      <c r="M422" s="141"/>
      <c r="N422" s="141"/>
      <c r="O422" s="141"/>
      <c r="P422" s="141"/>
      <c r="Q422" s="141"/>
      <c r="R422" s="141"/>
      <c r="S422" s="141"/>
      <c r="T422" s="141"/>
      <c r="U422" s="141"/>
      <c r="V422" s="141"/>
      <c r="W422" s="141"/>
      <c r="X422" s="141"/>
      <c r="Y422" s="141"/>
      <c r="Z422" s="141"/>
    </row>
    <row r="423" customFormat="false" ht="12.75" hidden="false" customHeight="true" outlineLevel="0" collapsed="false">
      <c r="A423" s="141"/>
      <c r="B423" s="162"/>
      <c r="C423" s="163"/>
      <c r="D423" s="141"/>
      <c r="E423" s="141"/>
      <c r="F423" s="162"/>
      <c r="G423" s="162"/>
      <c r="H423" s="141"/>
      <c r="I423" s="141"/>
      <c r="J423" s="141"/>
      <c r="K423" s="141"/>
      <c r="L423" s="141"/>
      <c r="M423" s="141"/>
      <c r="N423" s="141"/>
      <c r="O423" s="141"/>
      <c r="P423" s="141"/>
      <c r="Q423" s="141"/>
      <c r="R423" s="141"/>
      <c r="S423" s="141"/>
      <c r="T423" s="141"/>
      <c r="U423" s="141"/>
      <c r="V423" s="141"/>
      <c r="W423" s="141"/>
      <c r="X423" s="141"/>
      <c r="Y423" s="141"/>
      <c r="Z423" s="141"/>
    </row>
    <row r="424" customFormat="false" ht="12.75" hidden="false" customHeight="true" outlineLevel="0" collapsed="false">
      <c r="A424" s="141"/>
      <c r="B424" s="162"/>
      <c r="C424" s="163"/>
      <c r="D424" s="141"/>
      <c r="E424" s="141"/>
      <c r="F424" s="162"/>
      <c r="G424" s="162"/>
      <c r="H424" s="141"/>
      <c r="I424" s="141"/>
      <c r="J424" s="141"/>
      <c r="K424" s="141"/>
      <c r="L424" s="141"/>
      <c r="M424" s="141"/>
      <c r="N424" s="141"/>
      <c r="O424" s="141"/>
      <c r="P424" s="141"/>
      <c r="Q424" s="141"/>
      <c r="R424" s="141"/>
      <c r="S424" s="141"/>
      <c r="T424" s="141"/>
      <c r="U424" s="141"/>
      <c r="V424" s="141"/>
      <c r="W424" s="141"/>
      <c r="X424" s="141"/>
      <c r="Y424" s="141"/>
      <c r="Z424" s="141"/>
    </row>
    <row r="425" customFormat="false" ht="12.75" hidden="false" customHeight="true" outlineLevel="0" collapsed="false">
      <c r="A425" s="141"/>
      <c r="B425" s="162"/>
      <c r="C425" s="163"/>
      <c r="D425" s="141"/>
      <c r="E425" s="141"/>
      <c r="F425" s="162"/>
      <c r="G425" s="162"/>
      <c r="H425" s="141"/>
      <c r="I425" s="141"/>
      <c r="J425" s="141"/>
      <c r="K425" s="141"/>
      <c r="L425" s="141"/>
      <c r="M425" s="141"/>
      <c r="N425" s="141"/>
      <c r="O425" s="141"/>
      <c r="P425" s="141"/>
      <c r="Q425" s="141"/>
      <c r="R425" s="141"/>
      <c r="S425" s="141"/>
      <c r="T425" s="141"/>
      <c r="U425" s="141"/>
      <c r="V425" s="141"/>
      <c r="W425" s="141"/>
      <c r="X425" s="141"/>
      <c r="Y425" s="141"/>
      <c r="Z425" s="141"/>
    </row>
    <row r="426" customFormat="false" ht="12.75" hidden="false" customHeight="true" outlineLevel="0" collapsed="false">
      <c r="A426" s="141"/>
      <c r="B426" s="162"/>
      <c r="C426" s="163"/>
      <c r="D426" s="141"/>
      <c r="E426" s="141"/>
      <c r="F426" s="162"/>
      <c r="G426" s="162"/>
      <c r="H426" s="141"/>
      <c r="I426" s="141"/>
      <c r="J426" s="141"/>
      <c r="K426" s="141"/>
      <c r="L426" s="141"/>
      <c r="M426" s="141"/>
      <c r="N426" s="141"/>
      <c r="O426" s="141"/>
      <c r="P426" s="141"/>
      <c r="Q426" s="141"/>
      <c r="R426" s="141"/>
      <c r="S426" s="141"/>
      <c r="T426" s="141"/>
      <c r="U426" s="141"/>
      <c r="V426" s="141"/>
      <c r="W426" s="141"/>
      <c r="X426" s="141"/>
      <c r="Y426" s="141"/>
      <c r="Z426" s="141"/>
    </row>
    <row r="427" customFormat="false" ht="12.75" hidden="false" customHeight="true" outlineLevel="0" collapsed="false">
      <c r="A427" s="141"/>
      <c r="B427" s="162"/>
      <c r="C427" s="163"/>
      <c r="D427" s="141"/>
      <c r="E427" s="141"/>
      <c r="F427" s="162"/>
      <c r="G427" s="162"/>
      <c r="H427" s="141"/>
      <c r="I427" s="141"/>
      <c r="J427" s="141"/>
      <c r="K427" s="141"/>
      <c r="L427" s="141"/>
      <c r="M427" s="141"/>
      <c r="N427" s="141"/>
      <c r="O427" s="141"/>
      <c r="P427" s="141"/>
      <c r="Q427" s="141"/>
      <c r="R427" s="141"/>
      <c r="S427" s="141"/>
      <c r="T427" s="141"/>
      <c r="U427" s="141"/>
      <c r="V427" s="141"/>
      <c r="W427" s="141"/>
      <c r="X427" s="141"/>
      <c r="Y427" s="141"/>
      <c r="Z427" s="141"/>
    </row>
    <row r="428" customFormat="false" ht="12.75" hidden="false" customHeight="true" outlineLevel="0" collapsed="false">
      <c r="A428" s="141"/>
      <c r="B428" s="162"/>
      <c r="C428" s="163"/>
      <c r="D428" s="141"/>
      <c r="E428" s="141"/>
      <c r="F428" s="162"/>
      <c r="G428" s="162"/>
      <c r="H428" s="141"/>
      <c r="I428" s="141"/>
      <c r="J428" s="141"/>
      <c r="K428" s="141"/>
      <c r="L428" s="141"/>
      <c r="M428" s="141"/>
      <c r="N428" s="141"/>
      <c r="O428" s="141"/>
      <c r="P428" s="141"/>
      <c r="Q428" s="141"/>
      <c r="R428" s="141"/>
      <c r="S428" s="141"/>
      <c r="T428" s="141"/>
      <c r="U428" s="141"/>
      <c r="V428" s="141"/>
      <c r="W428" s="141"/>
      <c r="X428" s="141"/>
      <c r="Y428" s="141"/>
      <c r="Z428" s="141"/>
    </row>
    <row r="429" customFormat="false" ht="12.75" hidden="false" customHeight="true" outlineLevel="0" collapsed="false">
      <c r="A429" s="141"/>
      <c r="B429" s="162"/>
      <c r="C429" s="163"/>
      <c r="D429" s="141"/>
      <c r="E429" s="141"/>
      <c r="F429" s="162"/>
      <c r="G429" s="162"/>
      <c r="H429" s="141"/>
      <c r="I429" s="141"/>
      <c r="J429" s="141"/>
      <c r="K429" s="141"/>
      <c r="L429" s="141"/>
      <c r="M429" s="141"/>
      <c r="N429" s="141"/>
      <c r="O429" s="141"/>
      <c r="P429" s="141"/>
      <c r="Q429" s="141"/>
      <c r="R429" s="141"/>
      <c r="S429" s="141"/>
      <c r="T429" s="141"/>
      <c r="U429" s="141"/>
      <c r="V429" s="141"/>
      <c r="W429" s="141"/>
      <c r="X429" s="141"/>
      <c r="Y429" s="141"/>
      <c r="Z429" s="141"/>
    </row>
    <row r="430" customFormat="false" ht="12.75" hidden="false" customHeight="true" outlineLevel="0" collapsed="false">
      <c r="A430" s="141"/>
      <c r="B430" s="162"/>
      <c r="C430" s="163"/>
      <c r="D430" s="141"/>
      <c r="E430" s="141"/>
      <c r="F430" s="162"/>
      <c r="G430" s="162"/>
      <c r="H430" s="141"/>
      <c r="I430" s="141"/>
      <c r="J430" s="141"/>
      <c r="K430" s="141"/>
      <c r="L430" s="141"/>
      <c r="M430" s="141"/>
      <c r="N430" s="141"/>
      <c r="O430" s="141"/>
      <c r="P430" s="141"/>
      <c r="Q430" s="141"/>
      <c r="R430" s="141"/>
      <c r="S430" s="141"/>
      <c r="T430" s="141"/>
      <c r="U430" s="141"/>
      <c r="V430" s="141"/>
      <c r="W430" s="141"/>
      <c r="X430" s="141"/>
      <c r="Y430" s="141"/>
      <c r="Z430" s="141"/>
    </row>
    <row r="431" customFormat="false" ht="12.75" hidden="false" customHeight="true" outlineLevel="0" collapsed="false">
      <c r="A431" s="141"/>
      <c r="B431" s="162"/>
      <c r="C431" s="163"/>
      <c r="D431" s="141"/>
      <c r="E431" s="141"/>
      <c r="F431" s="162"/>
      <c r="G431" s="162"/>
      <c r="H431" s="141"/>
      <c r="I431" s="141"/>
      <c r="J431" s="141"/>
      <c r="K431" s="141"/>
      <c r="L431" s="141"/>
      <c r="M431" s="141"/>
      <c r="N431" s="141"/>
      <c r="O431" s="141"/>
      <c r="P431" s="141"/>
      <c r="Q431" s="141"/>
      <c r="R431" s="141"/>
      <c r="S431" s="141"/>
      <c r="T431" s="141"/>
      <c r="U431" s="141"/>
      <c r="V431" s="141"/>
      <c r="W431" s="141"/>
      <c r="X431" s="141"/>
      <c r="Y431" s="141"/>
      <c r="Z431" s="141"/>
    </row>
    <row r="432" customFormat="false" ht="12.75" hidden="false" customHeight="true" outlineLevel="0" collapsed="false">
      <c r="A432" s="141"/>
      <c r="B432" s="162"/>
      <c r="C432" s="163"/>
      <c r="D432" s="141"/>
      <c r="E432" s="141"/>
      <c r="F432" s="162"/>
      <c r="G432" s="162"/>
      <c r="H432" s="141"/>
      <c r="I432" s="141"/>
      <c r="J432" s="141"/>
      <c r="K432" s="141"/>
      <c r="L432" s="141"/>
      <c r="M432" s="141"/>
      <c r="N432" s="141"/>
      <c r="O432" s="141"/>
      <c r="P432" s="141"/>
      <c r="Q432" s="141"/>
      <c r="R432" s="141"/>
      <c r="S432" s="141"/>
      <c r="T432" s="141"/>
      <c r="U432" s="141"/>
      <c r="V432" s="141"/>
      <c r="W432" s="141"/>
      <c r="X432" s="141"/>
      <c r="Y432" s="141"/>
      <c r="Z432" s="141"/>
    </row>
    <row r="433" customFormat="false" ht="12.75" hidden="false" customHeight="true" outlineLevel="0" collapsed="false">
      <c r="A433" s="141"/>
      <c r="B433" s="162"/>
      <c r="C433" s="163"/>
      <c r="D433" s="141"/>
      <c r="E433" s="141"/>
      <c r="F433" s="162"/>
      <c r="G433" s="162"/>
      <c r="H433" s="141"/>
      <c r="I433" s="141"/>
      <c r="J433" s="141"/>
      <c r="K433" s="141"/>
      <c r="L433" s="141"/>
      <c r="M433" s="141"/>
      <c r="N433" s="141"/>
      <c r="O433" s="141"/>
      <c r="P433" s="141"/>
      <c r="Q433" s="141"/>
      <c r="R433" s="141"/>
      <c r="S433" s="141"/>
      <c r="T433" s="141"/>
      <c r="U433" s="141"/>
      <c r="V433" s="141"/>
      <c r="W433" s="141"/>
      <c r="X433" s="141"/>
      <c r="Y433" s="141"/>
      <c r="Z433" s="141"/>
    </row>
    <row r="434" customFormat="false" ht="12.75" hidden="false" customHeight="true" outlineLevel="0" collapsed="false">
      <c r="A434" s="141"/>
      <c r="B434" s="162"/>
      <c r="C434" s="163"/>
      <c r="D434" s="141"/>
      <c r="E434" s="141"/>
      <c r="F434" s="162"/>
      <c r="G434" s="162"/>
      <c r="H434" s="141"/>
      <c r="I434" s="141"/>
      <c r="J434" s="141"/>
      <c r="K434" s="141"/>
      <c r="L434" s="141"/>
      <c r="M434" s="141"/>
      <c r="N434" s="141"/>
      <c r="O434" s="141"/>
      <c r="P434" s="141"/>
      <c r="Q434" s="141"/>
      <c r="R434" s="141"/>
      <c r="S434" s="141"/>
      <c r="T434" s="141"/>
      <c r="U434" s="141"/>
      <c r="V434" s="141"/>
      <c r="W434" s="141"/>
      <c r="X434" s="141"/>
      <c r="Y434" s="141"/>
      <c r="Z434" s="141"/>
    </row>
    <row r="435" customFormat="false" ht="12.75" hidden="false" customHeight="true" outlineLevel="0" collapsed="false">
      <c r="A435" s="141"/>
      <c r="B435" s="162"/>
      <c r="C435" s="163"/>
      <c r="D435" s="141"/>
      <c r="E435" s="141"/>
      <c r="F435" s="162"/>
      <c r="G435" s="162"/>
      <c r="H435" s="141"/>
      <c r="I435" s="141"/>
      <c r="J435" s="141"/>
      <c r="K435" s="141"/>
      <c r="L435" s="141"/>
      <c r="M435" s="141"/>
      <c r="N435" s="141"/>
      <c r="O435" s="141"/>
      <c r="P435" s="141"/>
      <c r="Q435" s="141"/>
      <c r="R435" s="141"/>
      <c r="S435" s="141"/>
      <c r="T435" s="141"/>
      <c r="U435" s="141"/>
      <c r="V435" s="141"/>
      <c r="W435" s="141"/>
      <c r="X435" s="141"/>
      <c r="Y435" s="141"/>
      <c r="Z435" s="141"/>
    </row>
    <row r="436" customFormat="false" ht="12.75" hidden="false" customHeight="true" outlineLevel="0" collapsed="false">
      <c r="A436" s="141"/>
      <c r="B436" s="162"/>
      <c r="C436" s="163"/>
      <c r="D436" s="141"/>
      <c r="E436" s="141"/>
      <c r="F436" s="162"/>
      <c r="G436" s="162"/>
      <c r="H436" s="141"/>
      <c r="I436" s="141"/>
      <c r="J436" s="141"/>
      <c r="K436" s="141"/>
      <c r="L436" s="141"/>
      <c r="M436" s="141"/>
      <c r="N436" s="141"/>
      <c r="O436" s="141"/>
      <c r="P436" s="141"/>
      <c r="Q436" s="141"/>
      <c r="R436" s="141"/>
      <c r="S436" s="141"/>
      <c r="T436" s="141"/>
      <c r="U436" s="141"/>
      <c r="V436" s="141"/>
      <c r="W436" s="141"/>
      <c r="X436" s="141"/>
      <c r="Y436" s="141"/>
      <c r="Z436" s="141"/>
    </row>
    <row r="437" customFormat="false" ht="12.75" hidden="false" customHeight="true" outlineLevel="0" collapsed="false">
      <c r="A437" s="141"/>
      <c r="B437" s="162"/>
      <c r="C437" s="163"/>
      <c r="D437" s="141"/>
      <c r="E437" s="141"/>
      <c r="F437" s="162"/>
      <c r="G437" s="162"/>
      <c r="H437" s="141"/>
      <c r="I437" s="141"/>
      <c r="J437" s="141"/>
      <c r="K437" s="141"/>
      <c r="L437" s="141"/>
      <c r="M437" s="141"/>
      <c r="N437" s="141"/>
      <c r="O437" s="141"/>
      <c r="P437" s="141"/>
      <c r="Q437" s="141"/>
      <c r="R437" s="141"/>
      <c r="S437" s="141"/>
      <c r="T437" s="141"/>
      <c r="U437" s="141"/>
      <c r="V437" s="141"/>
      <c r="W437" s="141"/>
      <c r="X437" s="141"/>
      <c r="Y437" s="141"/>
      <c r="Z437" s="141"/>
    </row>
    <row r="438" customFormat="false" ht="12.75" hidden="false" customHeight="true" outlineLevel="0" collapsed="false">
      <c r="A438" s="141"/>
      <c r="B438" s="162"/>
      <c r="C438" s="163"/>
      <c r="D438" s="141"/>
      <c r="E438" s="141"/>
      <c r="F438" s="162"/>
      <c r="G438" s="162"/>
      <c r="H438" s="141"/>
      <c r="I438" s="141"/>
      <c r="J438" s="141"/>
      <c r="K438" s="141"/>
      <c r="L438" s="141"/>
      <c r="M438" s="141"/>
      <c r="N438" s="141"/>
      <c r="O438" s="141"/>
      <c r="P438" s="141"/>
      <c r="Q438" s="141"/>
      <c r="R438" s="141"/>
      <c r="S438" s="141"/>
      <c r="T438" s="141"/>
      <c r="U438" s="141"/>
      <c r="V438" s="141"/>
      <c r="W438" s="141"/>
      <c r="X438" s="141"/>
      <c r="Y438" s="141"/>
      <c r="Z438" s="141"/>
    </row>
    <row r="439" customFormat="false" ht="12.75" hidden="false" customHeight="true" outlineLevel="0" collapsed="false">
      <c r="A439" s="141"/>
      <c r="B439" s="162"/>
      <c r="C439" s="163"/>
      <c r="D439" s="141"/>
      <c r="E439" s="141"/>
      <c r="F439" s="162"/>
      <c r="G439" s="162"/>
      <c r="H439" s="141"/>
      <c r="I439" s="141"/>
      <c r="J439" s="141"/>
      <c r="K439" s="141"/>
      <c r="L439" s="141"/>
      <c r="M439" s="141"/>
      <c r="N439" s="141"/>
      <c r="O439" s="141"/>
      <c r="P439" s="141"/>
      <c r="Q439" s="141"/>
      <c r="R439" s="141"/>
      <c r="S439" s="141"/>
      <c r="T439" s="141"/>
      <c r="U439" s="141"/>
      <c r="V439" s="141"/>
      <c r="W439" s="141"/>
      <c r="X439" s="141"/>
      <c r="Y439" s="141"/>
      <c r="Z439" s="141"/>
    </row>
    <row r="440" customFormat="false" ht="12.75" hidden="false" customHeight="true" outlineLevel="0" collapsed="false">
      <c r="A440" s="141"/>
      <c r="B440" s="162"/>
      <c r="C440" s="163"/>
      <c r="D440" s="141"/>
      <c r="E440" s="141"/>
      <c r="F440" s="162"/>
      <c r="G440" s="162"/>
      <c r="H440" s="141"/>
      <c r="I440" s="141"/>
      <c r="J440" s="141"/>
      <c r="K440" s="141"/>
      <c r="L440" s="141"/>
      <c r="M440" s="141"/>
      <c r="N440" s="141"/>
      <c r="O440" s="141"/>
      <c r="P440" s="141"/>
      <c r="Q440" s="141"/>
      <c r="R440" s="141"/>
      <c r="S440" s="141"/>
      <c r="T440" s="141"/>
      <c r="U440" s="141"/>
      <c r="V440" s="141"/>
      <c r="W440" s="141"/>
      <c r="X440" s="141"/>
      <c r="Y440" s="141"/>
      <c r="Z440" s="141"/>
    </row>
    <row r="441" customFormat="false" ht="12.75" hidden="false" customHeight="true" outlineLevel="0" collapsed="false">
      <c r="A441" s="141"/>
      <c r="B441" s="162"/>
      <c r="C441" s="163"/>
      <c r="D441" s="141"/>
      <c r="E441" s="141"/>
      <c r="F441" s="162"/>
      <c r="G441" s="162"/>
      <c r="H441" s="141"/>
      <c r="I441" s="141"/>
      <c r="J441" s="141"/>
      <c r="K441" s="141"/>
      <c r="L441" s="141"/>
      <c r="M441" s="141"/>
      <c r="N441" s="141"/>
      <c r="O441" s="141"/>
      <c r="P441" s="141"/>
      <c r="Q441" s="141"/>
      <c r="R441" s="141"/>
      <c r="S441" s="141"/>
      <c r="T441" s="141"/>
      <c r="U441" s="141"/>
      <c r="V441" s="141"/>
      <c r="W441" s="141"/>
      <c r="X441" s="141"/>
      <c r="Y441" s="141"/>
      <c r="Z441" s="141"/>
    </row>
    <row r="442" customFormat="false" ht="12.75" hidden="false" customHeight="true" outlineLevel="0" collapsed="false">
      <c r="A442" s="141"/>
      <c r="B442" s="162"/>
      <c r="C442" s="163"/>
      <c r="D442" s="141"/>
      <c r="E442" s="141"/>
      <c r="F442" s="162"/>
      <c r="G442" s="162"/>
      <c r="H442" s="141"/>
      <c r="I442" s="141"/>
      <c r="J442" s="141"/>
      <c r="K442" s="141"/>
      <c r="L442" s="141"/>
      <c r="M442" s="141"/>
      <c r="N442" s="141"/>
      <c r="O442" s="141"/>
      <c r="P442" s="141"/>
      <c r="Q442" s="141"/>
      <c r="R442" s="141"/>
      <c r="S442" s="141"/>
      <c r="T442" s="141"/>
      <c r="U442" s="141"/>
      <c r="V442" s="141"/>
      <c r="W442" s="141"/>
      <c r="X442" s="141"/>
      <c r="Y442" s="141"/>
      <c r="Z442" s="141"/>
    </row>
    <row r="443" customFormat="false" ht="12.75" hidden="false" customHeight="true" outlineLevel="0" collapsed="false">
      <c r="A443" s="141"/>
      <c r="B443" s="162"/>
      <c r="C443" s="163"/>
      <c r="D443" s="141"/>
      <c r="E443" s="141"/>
      <c r="F443" s="162"/>
      <c r="G443" s="162"/>
      <c r="H443" s="141"/>
      <c r="I443" s="141"/>
      <c r="J443" s="141"/>
      <c r="K443" s="141"/>
      <c r="L443" s="141"/>
      <c r="M443" s="141"/>
      <c r="N443" s="141"/>
      <c r="O443" s="141"/>
      <c r="P443" s="141"/>
      <c r="Q443" s="141"/>
      <c r="R443" s="141"/>
      <c r="S443" s="141"/>
      <c r="T443" s="141"/>
      <c r="U443" s="141"/>
      <c r="V443" s="141"/>
      <c r="W443" s="141"/>
      <c r="X443" s="141"/>
      <c r="Y443" s="141"/>
      <c r="Z443" s="141"/>
    </row>
    <row r="444" customFormat="false" ht="12.75" hidden="false" customHeight="true" outlineLevel="0" collapsed="false">
      <c r="A444" s="141"/>
      <c r="B444" s="162"/>
      <c r="C444" s="163"/>
      <c r="D444" s="141"/>
      <c r="E444" s="141"/>
      <c r="F444" s="162"/>
      <c r="G444" s="162"/>
      <c r="H444" s="141"/>
      <c r="I444" s="141"/>
      <c r="J444" s="141"/>
      <c r="K444" s="141"/>
      <c r="L444" s="141"/>
      <c r="M444" s="141"/>
      <c r="N444" s="141"/>
      <c r="O444" s="141"/>
      <c r="P444" s="141"/>
      <c r="Q444" s="141"/>
      <c r="R444" s="141"/>
      <c r="S444" s="141"/>
      <c r="T444" s="141"/>
      <c r="U444" s="141"/>
      <c r="V444" s="141"/>
      <c r="W444" s="141"/>
      <c r="X444" s="141"/>
      <c r="Y444" s="141"/>
      <c r="Z444" s="141"/>
    </row>
    <row r="445" customFormat="false" ht="12.75" hidden="false" customHeight="true" outlineLevel="0" collapsed="false">
      <c r="A445" s="141"/>
      <c r="B445" s="162"/>
      <c r="C445" s="163"/>
      <c r="D445" s="141"/>
      <c r="E445" s="141"/>
      <c r="F445" s="162"/>
      <c r="G445" s="162"/>
      <c r="H445" s="141"/>
      <c r="I445" s="141"/>
      <c r="J445" s="141"/>
      <c r="K445" s="141"/>
      <c r="L445" s="141"/>
      <c r="M445" s="141"/>
      <c r="N445" s="141"/>
      <c r="O445" s="141"/>
      <c r="P445" s="141"/>
      <c r="Q445" s="141"/>
      <c r="R445" s="141"/>
      <c r="S445" s="141"/>
      <c r="T445" s="141"/>
      <c r="U445" s="141"/>
      <c r="V445" s="141"/>
      <c r="W445" s="141"/>
      <c r="X445" s="141"/>
      <c r="Y445" s="141"/>
      <c r="Z445" s="141"/>
    </row>
    <row r="446" customFormat="false" ht="12.75" hidden="false" customHeight="true" outlineLevel="0" collapsed="false">
      <c r="A446" s="141"/>
      <c r="B446" s="162"/>
      <c r="C446" s="163"/>
      <c r="D446" s="141"/>
      <c r="E446" s="141"/>
      <c r="F446" s="162"/>
      <c r="G446" s="162"/>
      <c r="H446" s="141"/>
      <c r="I446" s="141"/>
      <c r="J446" s="141"/>
      <c r="K446" s="141"/>
      <c r="L446" s="141"/>
      <c r="M446" s="141"/>
      <c r="N446" s="141"/>
      <c r="O446" s="141"/>
      <c r="P446" s="141"/>
      <c r="Q446" s="141"/>
      <c r="R446" s="141"/>
      <c r="S446" s="141"/>
      <c r="T446" s="141"/>
      <c r="U446" s="141"/>
      <c r="V446" s="141"/>
      <c r="W446" s="141"/>
      <c r="X446" s="141"/>
      <c r="Y446" s="141"/>
      <c r="Z446" s="141"/>
    </row>
    <row r="447" customFormat="false" ht="12.75" hidden="false" customHeight="true" outlineLevel="0" collapsed="false">
      <c r="A447" s="141"/>
      <c r="B447" s="162"/>
      <c r="C447" s="163"/>
      <c r="D447" s="141"/>
      <c r="E447" s="141"/>
      <c r="F447" s="162"/>
      <c r="G447" s="162"/>
      <c r="H447" s="141"/>
      <c r="I447" s="141"/>
      <c r="J447" s="141"/>
      <c r="K447" s="141"/>
      <c r="L447" s="141"/>
      <c r="M447" s="141"/>
      <c r="N447" s="141"/>
      <c r="O447" s="141"/>
      <c r="P447" s="141"/>
      <c r="Q447" s="141"/>
      <c r="R447" s="141"/>
      <c r="S447" s="141"/>
      <c r="T447" s="141"/>
      <c r="U447" s="141"/>
      <c r="V447" s="141"/>
      <c r="W447" s="141"/>
      <c r="X447" s="141"/>
      <c r="Y447" s="141"/>
      <c r="Z447" s="141"/>
    </row>
    <row r="448" customFormat="false" ht="12.75" hidden="false" customHeight="true" outlineLevel="0" collapsed="false">
      <c r="A448" s="141"/>
      <c r="B448" s="162"/>
      <c r="C448" s="163"/>
      <c r="D448" s="141"/>
      <c r="E448" s="141"/>
      <c r="F448" s="162"/>
      <c r="G448" s="162"/>
      <c r="H448" s="141"/>
      <c r="I448" s="141"/>
      <c r="J448" s="141"/>
      <c r="K448" s="141"/>
      <c r="L448" s="141"/>
      <c r="M448" s="141"/>
      <c r="N448" s="141"/>
      <c r="O448" s="141"/>
      <c r="P448" s="141"/>
      <c r="Q448" s="141"/>
      <c r="R448" s="141"/>
      <c r="S448" s="141"/>
      <c r="T448" s="141"/>
      <c r="U448" s="141"/>
      <c r="V448" s="141"/>
      <c r="W448" s="141"/>
      <c r="X448" s="141"/>
      <c r="Y448" s="141"/>
      <c r="Z448" s="141"/>
    </row>
    <row r="449" customFormat="false" ht="12.75" hidden="false" customHeight="true" outlineLevel="0" collapsed="false">
      <c r="A449" s="141"/>
      <c r="B449" s="162"/>
      <c r="C449" s="163"/>
      <c r="D449" s="141"/>
      <c r="E449" s="141"/>
      <c r="F449" s="162"/>
      <c r="G449" s="162"/>
      <c r="H449" s="141"/>
      <c r="I449" s="141"/>
      <c r="J449" s="141"/>
      <c r="K449" s="141"/>
      <c r="L449" s="141"/>
      <c r="M449" s="141"/>
      <c r="N449" s="141"/>
      <c r="O449" s="141"/>
      <c r="P449" s="141"/>
      <c r="Q449" s="141"/>
      <c r="R449" s="141"/>
      <c r="S449" s="141"/>
      <c r="T449" s="141"/>
      <c r="U449" s="141"/>
      <c r="V449" s="141"/>
      <c r="W449" s="141"/>
      <c r="X449" s="141"/>
      <c r="Y449" s="141"/>
      <c r="Z449" s="141"/>
    </row>
    <row r="450" customFormat="false" ht="12.75" hidden="false" customHeight="true" outlineLevel="0" collapsed="false">
      <c r="A450" s="141"/>
      <c r="B450" s="162"/>
      <c r="C450" s="163"/>
      <c r="D450" s="141"/>
      <c r="E450" s="141"/>
      <c r="F450" s="162"/>
      <c r="G450" s="162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  <c r="Z450" s="141"/>
    </row>
    <row r="451" customFormat="false" ht="12.75" hidden="false" customHeight="true" outlineLevel="0" collapsed="false">
      <c r="A451" s="141"/>
      <c r="B451" s="162"/>
      <c r="C451" s="163"/>
      <c r="D451" s="141"/>
      <c r="E451" s="141"/>
      <c r="F451" s="162"/>
      <c r="G451" s="162"/>
      <c r="H451" s="141"/>
      <c r="I451" s="141"/>
      <c r="J451" s="141"/>
      <c r="K451" s="141"/>
      <c r="L451" s="141"/>
      <c r="M451" s="141"/>
      <c r="N451" s="141"/>
      <c r="O451" s="141"/>
      <c r="P451" s="141"/>
      <c r="Q451" s="141"/>
      <c r="R451" s="141"/>
      <c r="S451" s="141"/>
      <c r="T451" s="141"/>
      <c r="U451" s="141"/>
      <c r="V451" s="141"/>
      <c r="W451" s="141"/>
      <c r="X451" s="141"/>
      <c r="Y451" s="141"/>
      <c r="Z451" s="141"/>
    </row>
    <row r="452" customFormat="false" ht="12.75" hidden="false" customHeight="true" outlineLevel="0" collapsed="false">
      <c r="A452" s="141"/>
      <c r="B452" s="162"/>
      <c r="C452" s="163"/>
      <c r="D452" s="141"/>
      <c r="E452" s="141"/>
      <c r="F452" s="162"/>
      <c r="G452" s="162"/>
      <c r="H452" s="141"/>
      <c r="I452" s="141"/>
      <c r="J452" s="141"/>
      <c r="K452" s="141"/>
      <c r="L452" s="141"/>
      <c r="M452" s="141"/>
      <c r="N452" s="141"/>
      <c r="O452" s="141"/>
      <c r="P452" s="141"/>
      <c r="Q452" s="141"/>
      <c r="R452" s="141"/>
      <c r="S452" s="141"/>
      <c r="T452" s="141"/>
      <c r="U452" s="141"/>
      <c r="V452" s="141"/>
      <c r="W452" s="141"/>
      <c r="X452" s="141"/>
      <c r="Y452" s="141"/>
      <c r="Z452" s="141"/>
    </row>
    <row r="453" customFormat="false" ht="12.75" hidden="false" customHeight="true" outlineLevel="0" collapsed="false">
      <c r="A453" s="141"/>
      <c r="B453" s="162"/>
      <c r="C453" s="163"/>
      <c r="D453" s="141"/>
      <c r="E453" s="141"/>
      <c r="F453" s="162"/>
      <c r="G453" s="162"/>
      <c r="H453" s="141"/>
      <c r="I453" s="141"/>
      <c r="J453" s="141"/>
      <c r="K453" s="141"/>
      <c r="L453" s="141"/>
      <c r="M453" s="141"/>
      <c r="N453" s="141"/>
      <c r="O453" s="141"/>
      <c r="P453" s="141"/>
      <c r="Q453" s="141"/>
      <c r="R453" s="141"/>
      <c r="S453" s="141"/>
      <c r="T453" s="141"/>
      <c r="U453" s="141"/>
      <c r="V453" s="141"/>
      <c r="W453" s="141"/>
      <c r="X453" s="141"/>
      <c r="Y453" s="141"/>
      <c r="Z453" s="141"/>
    </row>
    <row r="454" customFormat="false" ht="12.75" hidden="false" customHeight="true" outlineLevel="0" collapsed="false">
      <c r="A454" s="141"/>
      <c r="B454" s="162"/>
      <c r="C454" s="163"/>
      <c r="D454" s="141"/>
      <c r="E454" s="141"/>
      <c r="F454" s="162"/>
      <c r="G454" s="162"/>
      <c r="H454" s="141"/>
      <c r="I454" s="141"/>
      <c r="J454" s="141"/>
      <c r="K454" s="141"/>
      <c r="L454" s="141"/>
      <c r="M454" s="141"/>
      <c r="N454" s="141"/>
      <c r="O454" s="141"/>
      <c r="P454" s="141"/>
      <c r="Q454" s="141"/>
      <c r="R454" s="141"/>
      <c r="S454" s="141"/>
      <c r="T454" s="141"/>
      <c r="U454" s="141"/>
      <c r="V454" s="141"/>
      <c r="W454" s="141"/>
      <c r="X454" s="141"/>
      <c r="Y454" s="141"/>
      <c r="Z454" s="141"/>
    </row>
    <row r="455" customFormat="false" ht="12.75" hidden="false" customHeight="true" outlineLevel="0" collapsed="false">
      <c r="A455" s="141"/>
      <c r="B455" s="162"/>
      <c r="C455" s="163"/>
      <c r="D455" s="141"/>
      <c r="E455" s="141"/>
      <c r="F455" s="162"/>
      <c r="G455" s="162"/>
      <c r="H455" s="141"/>
      <c r="I455" s="141"/>
      <c r="J455" s="141"/>
      <c r="K455" s="141"/>
      <c r="L455" s="141"/>
      <c r="M455" s="141"/>
      <c r="N455" s="141"/>
      <c r="O455" s="141"/>
      <c r="P455" s="141"/>
      <c r="Q455" s="141"/>
      <c r="R455" s="141"/>
      <c r="S455" s="141"/>
      <c r="T455" s="141"/>
      <c r="U455" s="141"/>
      <c r="V455" s="141"/>
      <c r="W455" s="141"/>
      <c r="X455" s="141"/>
      <c r="Y455" s="141"/>
      <c r="Z455" s="141"/>
    </row>
    <row r="456" customFormat="false" ht="12.75" hidden="false" customHeight="true" outlineLevel="0" collapsed="false">
      <c r="A456" s="141"/>
      <c r="B456" s="162"/>
      <c r="C456" s="163"/>
      <c r="D456" s="141"/>
      <c r="E456" s="141"/>
      <c r="F456" s="162"/>
      <c r="G456" s="162"/>
      <c r="H456" s="141"/>
      <c r="I456" s="141"/>
      <c r="J456" s="141"/>
      <c r="K456" s="141"/>
      <c r="L456" s="141"/>
      <c r="M456" s="141"/>
      <c r="N456" s="141"/>
      <c r="O456" s="141"/>
      <c r="P456" s="141"/>
      <c r="Q456" s="141"/>
      <c r="R456" s="141"/>
      <c r="S456" s="141"/>
      <c r="T456" s="141"/>
      <c r="U456" s="141"/>
      <c r="V456" s="141"/>
      <c r="W456" s="141"/>
      <c r="X456" s="141"/>
      <c r="Y456" s="141"/>
      <c r="Z456" s="141"/>
    </row>
    <row r="457" customFormat="false" ht="12.75" hidden="false" customHeight="true" outlineLevel="0" collapsed="false">
      <c r="A457" s="141"/>
      <c r="B457" s="162"/>
      <c r="C457" s="163"/>
      <c r="D457" s="141"/>
      <c r="E457" s="141"/>
      <c r="F457" s="162"/>
      <c r="G457" s="162"/>
      <c r="H457" s="141"/>
      <c r="I457" s="141"/>
      <c r="J457" s="141"/>
      <c r="K457" s="141"/>
      <c r="L457" s="141"/>
      <c r="M457" s="141"/>
      <c r="N457" s="141"/>
      <c r="O457" s="141"/>
      <c r="P457" s="141"/>
      <c r="Q457" s="141"/>
      <c r="R457" s="141"/>
      <c r="S457" s="141"/>
      <c r="T457" s="141"/>
      <c r="U457" s="141"/>
      <c r="V457" s="141"/>
      <c r="W457" s="141"/>
      <c r="X457" s="141"/>
      <c r="Y457" s="141"/>
      <c r="Z457" s="141"/>
    </row>
    <row r="458" customFormat="false" ht="12.75" hidden="false" customHeight="true" outlineLevel="0" collapsed="false">
      <c r="A458" s="141"/>
      <c r="B458" s="162"/>
      <c r="C458" s="163"/>
      <c r="D458" s="141"/>
      <c r="E458" s="141"/>
      <c r="F458" s="162"/>
      <c r="G458" s="162"/>
      <c r="H458" s="141"/>
      <c r="I458" s="141"/>
      <c r="J458" s="141"/>
      <c r="K458" s="141"/>
      <c r="L458" s="141"/>
      <c r="M458" s="141"/>
      <c r="N458" s="141"/>
      <c r="O458" s="141"/>
      <c r="P458" s="141"/>
      <c r="Q458" s="141"/>
      <c r="R458" s="141"/>
      <c r="S458" s="141"/>
      <c r="T458" s="141"/>
      <c r="U458" s="141"/>
      <c r="V458" s="141"/>
      <c r="W458" s="141"/>
      <c r="X458" s="141"/>
      <c r="Y458" s="141"/>
      <c r="Z458" s="141"/>
    </row>
    <row r="459" customFormat="false" ht="12.75" hidden="false" customHeight="true" outlineLevel="0" collapsed="false">
      <c r="A459" s="141"/>
      <c r="B459" s="162"/>
      <c r="C459" s="163"/>
      <c r="D459" s="141"/>
      <c r="E459" s="141"/>
      <c r="F459" s="162"/>
      <c r="G459" s="162"/>
      <c r="H459" s="141"/>
      <c r="I459" s="141"/>
      <c r="J459" s="141"/>
      <c r="K459" s="141"/>
      <c r="L459" s="141"/>
      <c r="M459" s="141"/>
      <c r="N459" s="141"/>
      <c r="O459" s="141"/>
      <c r="P459" s="141"/>
      <c r="Q459" s="141"/>
      <c r="R459" s="141"/>
      <c r="S459" s="141"/>
      <c r="T459" s="141"/>
      <c r="U459" s="141"/>
      <c r="V459" s="141"/>
      <c r="W459" s="141"/>
      <c r="X459" s="141"/>
      <c r="Y459" s="141"/>
      <c r="Z459" s="141"/>
    </row>
    <row r="460" customFormat="false" ht="12.75" hidden="false" customHeight="true" outlineLevel="0" collapsed="false">
      <c r="A460" s="141"/>
      <c r="B460" s="162"/>
      <c r="C460" s="163"/>
      <c r="D460" s="141"/>
      <c r="E460" s="141"/>
      <c r="F460" s="162"/>
      <c r="G460" s="162"/>
      <c r="H460" s="141"/>
      <c r="I460" s="141"/>
      <c r="J460" s="141"/>
      <c r="K460" s="141"/>
      <c r="L460" s="141"/>
      <c r="M460" s="141"/>
      <c r="N460" s="141"/>
      <c r="O460" s="141"/>
      <c r="P460" s="141"/>
      <c r="Q460" s="141"/>
      <c r="R460" s="141"/>
      <c r="S460" s="141"/>
      <c r="T460" s="141"/>
      <c r="U460" s="141"/>
      <c r="V460" s="141"/>
      <c r="W460" s="141"/>
      <c r="X460" s="141"/>
      <c r="Y460" s="141"/>
      <c r="Z460" s="141"/>
    </row>
    <row r="461" customFormat="false" ht="12.75" hidden="false" customHeight="true" outlineLevel="0" collapsed="false">
      <c r="A461" s="141"/>
      <c r="B461" s="162"/>
      <c r="C461" s="163"/>
      <c r="D461" s="141"/>
      <c r="E461" s="141"/>
      <c r="F461" s="162"/>
      <c r="G461" s="162"/>
      <c r="H461" s="141"/>
      <c r="I461" s="141"/>
      <c r="J461" s="141"/>
      <c r="K461" s="141"/>
      <c r="L461" s="141"/>
      <c r="M461" s="141"/>
      <c r="N461" s="141"/>
      <c r="O461" s="141"/>
      <c r="P461" s="141"/>
      <c r="Q461" s="141"/>
      <c r="R461" s="141"/>
      <c r="S461" s="141"/>
      <c r="T461" s="141"/>
      <c r="U461" s="141"/>
      <c r="V461" s="141"/>
      <c r="W461" s="141"/>
      <c r="X461" s="141"/>
      <c r="Y461" s="141"/>
      <c r="Z461" s="141"/>
    </row>
    <row r="462" customFormat="false" ht="12.75" hidden="false" customHeight="true" outlineLevel="0" collapsed="false">
      <c r="A462" s="141"/>
      <c r="B462" s="162"/>
      <c r="C462" s="163"/>
      <c r="D462" s="141"/>
      <c r="E462" s="141"/>
      <c r="F462" s="162"/>
      <c r="G462" s="162"/>
      <c r="H462" s="141"/>
      <c r="I462" s="141"/>
      <c r="J462" s="141"/>
      <c r="K462" s="141"/>
      <c r="L462" s="141"/>
      <c r="M462" s="141"/>
      <c r="N462" s="141"/>
      <c r="O462" s="141"/>
      <c r="P462" s="141"/>
      <c r="Q462" s="141"/>
      <c r="R462" s="141"/>
      <c r="S462" s="141"/>
      <c r="T462" s="141"/>
      <c r="U462" s="141"/>
      <c r="V462" s="141"/>
      <c r="W462" s="141"/>
      <c r="X462" s="141"/>
      <c r="Y462" s="141"/>
      <c r="Z462" s="141"/>
    </row>
    <row r="463" customFormat="false" ht="12.75" hidden="false" customHeight="true" outlineLevel="0" collapsed="false">
      <c r="A463" s="141"/>
      <c r="B463" s="162"/>
      <c r="C463" s="163"/>
      <c r="D463" s="141"/>
      <c r="E463" s="141"/>
      <c r="F463" s="162"/>
      <c r="G463" s="162"/>
      <c r="H463" s="141"/>
      <c r="I463" s="141"/>
      <c r="J463" s="141"/>
      <c r="K463" s="141"/>
      <c r="L463" s="141"/>
      <c r="M463" s="141"/>
      <c r="N463" s="141"/>
      <c r="O463" s="141"/>
      <c r="P463" s="141"/>
      <c r="Q463" s="141"/>
      <c r="R463" s="141"/>
      <c r="S463" s="141"/>
      <c r="T463" s="141"/>
      <c r="U463" s="141"/>
      <c r="V463" s="141"/>
      <c r="W463" s="141"/>
      <c r="X463" s="141"/>
      <c r="Y463" s="141"/>
      <c r="Z463" s="141"/>
    </row>
    <row r="464" customFormat="false" ht="12.75" hidden="false" customHeight="true" outlineLevel="0" collapsed="false">
      <c r="A464" s="141"/>
      <c r="B464" s="162"/>
      <c r="C464" s="163"/>
      <c r="D464" s="141"/>
      <c r="E464" s="141"/>
      <c r="F464" s="162"/>
      <c r="G464" s="162"/>
      <c r="H464" s="141"/>
      <c r="I464" s="141"/>
      <c r="J464" s="141"/>
      <c r="K464" s="141"/>
      <c r="L464" s="141"/>
      <c r="M464" s="141"/>
      <c r="N464" s="141"/>
      <c r="O464" s="141"/>
      <c r="P464" s="141"/>
      <c r="Q464" s="141"/>
      <c r="R464" s="141"/>
      <c r="S464" s="141"/>
      <c r="T464" s="141"/>
      <c r="U464" s="141"/>
      <c r="V464" s="141"/>
      <c r="W464" s="141"/>
      <c r="X464" s="141"/>
      <c r="Y464" s="141"/>
      <c r="Z464" s="141"/>
    </row>
    <row r="465" customFormat="false" ht="12.75" hidden="false" customHeight="true" outlineLevel="0" collapsed="false">
      <c r="A465" s="141"/>
      <c r="B465" s="162"/>
      <c r="C465" s="163"/>
      <c r="D465" s="141"/>
      <c r="E465" s="141"/>
      <c r="F465" s="162"/>
      <c r="G465" s="162"/>
      <c r="H465" s="141"/>
      <c r="I465" s="141"/>
      <c r="J465" s="141"/>
      <c r="K465" s="141"/>
      <c r="L465" s="141"/>
      <c r="M465" s="141"/>
      <c r="N465" s="141"/>
      <c r="O465" s="141"/>
      <c r="P465" s="141"/>
      <c r="Q465" s="141"/>
      <c r="R465" s="141"/>
      <c r="S465" s="141"/>
      <c r="T465" s="141"/>
      <c r="U465" s="141"/>
      <c r="V465" s="141"/>
      <c r="W465" s="141"/>
      <c r="X465" s="141"/>
      <c r="Y465" s="141"/>
      <c r="Z465" s="141"/>
    </row>
    <row r="466" customFormat="false" ht="12.75" hidden="false" customHeight="true" outlineLevel="0" collapsed="false">
      <c r="A466" s="141"/>
      <c r="B466" s="162"/>
      <c r="C466" s="163"/>
      <c r="D466" s="141"/>
      <c r="E466" s="141"/>
      <c r="F466" s="162"/>
      <c r="G466" s="162"/>
      <c r="H466" s="141"/>
      <c r="I466" s="141"/>
      <c r="J466" s="141"/>
      <c r="K466" s="141"/>
      <c r="L466" s="141"/>
      <c r="M466" s="141"/>
      <c r="N466" s="141"/>
      <c r="O466" s="141"/>
      <c r="P466" s="141"/>
      <c r="Q466" s="141"/>
      <c r="R466" s="141"/>
      <c r="S466" s="141"/>
      <c r="T466" s="141"/>
      <c r="U466" s="141"/>
      <c r="V466" s="141"/>
      <c r="W466" s="141"/>
      <c r="X466" s="141"/>
      <c r="Y466" s="141"/>
      <c r="Z466" s="141"/>
    </row>
    <row r="467" customFormat="false" ht="12.75" hidden="false" customHeight="true" outlineLevel="0" collapsed="false">
      <c r="A467" s="141"/>
      <c r="B467" s="162"/>
      <c r="C467" s="163"/>
      <c r="D467" s="141"/>
      <c r="E467" s="141"/>
      <c r="F467" s="162"/>
      <c r="G467" s="162"/>
      <c r="H467" s="141"/>
      <c r="I467" s="141"/>
      <c r="J467" s="141"/>
      <c r="K467" s="141"/>
      <c r="L467" s="141"/>
      <c r="M467" s="141"/>
      <c r="N467" s="141"/>
      <c r="O467" s="141"/>
      <c r="P467" s="141"/>
      <c r="Q467" s="141"/>
      <c r="R467" s="141"/>
      <c r="S467" s="141"/>
      <c r="T467" s="141"/>
      <c r="U467" s="141"/>
      <c r="V467" s="141"/>
      <c r="W467" s="141"/>
      <c r="X467" s="141"/>
      <c r="Y467" s="141"/>
      <c r="Z467" s="141"/>
    </row>
    <row r="468" customFormat="false" ht="12.75" hidden="false" customHeight="true" outlineLevel="0" collapsed="false">
      <c r="A468" s="141"/>
      <c r="B468" s="162"/>
      <c r="C468" s="163"/>
      <c r="D468" s="141"/>
      <c r="E468" s="141"/>
      <c r="F468" s="162"/>
      <c r="G468" s="162"/>
      <c r="H468" s="141"/>
      <c r="I468" s="141"/>
      <c r="J468" s="141"/>
      <c r="K468" s="141"/>
      <c r="L468" s="141"/>
      <c r="M468" s="141"/>
      <c r="N468" s="141"/>
      <c r="O468" s="141"/>
      <c r="P468" s="141"/>
      <c r="Q468" s="141"/>
      <c r="R468" s="141"/>
      <c r="S468" s="141"/>
      <c r="T468" s="141"/>
      <c r="U468" s="141"/>
      <c r="V468" s="141"/>
      <c r="W468" s="141"/>
      <c r="X468" s="141"/>
      <c r="Y468" s="141"/>
      <c r="Z468" s="141"/>
    </row>
    <row r="469" customFormat="false" ht="12.75" hidden="false" customHeight="true" outlineLevel="0" collapsed="false">
      <c r="A469" s="141"/>
      <c r="B469" s="162"/>
      <c r="C469" s="163"/>
      <c r="D469" s="141"/>
      <c r="E469" s="141"/>
      <c r="F469" s="162"/>
      <c r="G469" s="162"/>
      <c r="H469" s="141"/>
      <c r="I469" s="141"/>
      <c r="J469" s="141"/>
      <c r="K469" s="141"/>
      <c r="L469" s="141"/>
      <c r="M469" s="141"/>
      <c r="N469" s="141"/>
      <c r="O469" s="141"/>
      <c r="P469" s="141"/>
      <c r="Q469" s="141"/>
      <c r="R469" s="141"/>
      <c r="S469" s="141"/>
      <c r="T469" s="141"/>
      <c r="U469" s="141"/>
      <c r="V469" s="141"/>
      <c r="W469" s="141"/>
      <c r="X469" s="141"/>
      <c r="Y469" s="141"/>
      <c r="Z469" s="141"/>
    </row>
    <row r="470" customFormat="false" ht="12.75" hidden="false" customHeight="true" outlineLevel="0" collapsed="false">
      <c r="A470" s="141"/>
      <c r="B470" s="162"/>
      <c r="C470" s="163"/>
      <c r="D470" s="141"/>
      <c r="E470" s="141"/>
      <c r="F470" s="162"/>
      <c r="G470" s="162"/>
      <c r="H470" s="141"/>
      <c r="I470" s="141"/>
      <c r="J470" s="141"/>
      <c r="K470" s="141"/>
      <c r="L470" s="141"/>
      <c r="M470" s="141"/>
      <c r="N470" s="141"/>
      <c r="O470" s="141"/>
      <c r="P470" s="141"/>
      <c r="Q470" s="141"/>
      <c r="R470" s="141"/>
      <c r="S470" s="141"/>
      <c r="T470" s="141"/>
      <c r="U470" s="141"/>
      <c r="V470" s="141"/>
      <c r="W470" s="141"/>
      <c r="X470" s="141"/>
      <c r="Y470" s="141"/>
      <c r="Z470" s="141"/>
    </row>
    <row r="471" customFormat="false" ht="12.75" hidden="false" customHeight="true" outlineLevel="0" collapsed="false">
      <c r="A471" s="141"/>
      <c r="B471" s="162"/>
      <c r="C471" s="163"/>
      <c r="D471" s="141"/>
      <c r="E471" s="141"/>
      <c r="F471" s="162"/>
      <c r="G471" s="162"/>
      <c r="H471" s="141"/>
      <c r="I471" s="141"/>
      <c r="J471" s="141"/>
      <c r="K471" s="141"/>
      <c r="L471" s="141"/>
      <c r="M471" s="141"/>
      <c r="N471" s="141"/>
      <c r="O471" s="141"/>
      <c r="P471" s="141"/>
      <c r="Q471" s="141"/>
      <c r="R471" s="141"/>
      <c r="S471" s="141"/>
      <c r="T471" s="141"/>
      <c r="U471" s="141"/>
      <c r="V471" s="141"/>
      <c r="W471" s="141"/>
      <c r="X471" s="141"/>
      <c r="Y471" s="141"/>
      <c r="Z471" s="141"/>
    </row>
    <row r="472" customFormat="false" ht="12.75" hidden="false" customHeight="true" outlineLevel="0" collapsed="false">
      <c r="A472" s="141"/>
      <c r="B472" s="162"/>
      <c r="C472" s="163"/>
      <c r="D472" s="141"/>
      <c r="E472" s="141"/>
      <c r="F472" s="162"/>
      <c r="G472" s="162"/>
      <c r="H472" s="141"/>
      <c r="I472" s="141"/>
      <c r="J472" s="141"/>
      <c r="K472" s="141"/>
      <c r="L472" s="141"/>
      <c r="M472" s="141"/>
      <c r="N472" s="141"/>
      <c r="O472" s="141"/>
      <c r="P472" s="141"/>
      <c r="Q472" s="141"/>
      <c r="R472" s="141"/>
      <c r="S472" s="141"/>
      <c r="T472" s="141"/>
      <c r="U472" s="141"/>
      <c r="V472" s="141"/>
      <c r="W472" s="141"/>
      <c r="X472" s="141"/>
      <c r="Y472" s="141"/>
      <c r="Z472" s="141"/>
    </row>
    <row r="473" customFormat="false" ht="12.75" hidden="false" customHeight="true" outlineLevel="0" collapsed="false">
      <c r="A473" s="141"/>
      <c r="B473" s="162"/>
      <c r="C473" s="163"/>
      <c r="D473" s="141"/>
      <c r="E473" s="141"/>
      <c r="F473" s="162"/>
      <c r="G473" s="162"/>
      <c r="H473" s="141"/>
      <c r="I473" s="141"/>
      <c r="J473" s="141"/>
      <c r="K473" s="141"/>
      <c r="L473" s="141"/>
      <c r="M473" s="141"/>
      <c r="N473" s="141"/>
      <c r="O473" s="141"/>
      <c r="P473" s="141"/>
      <c r="Q473" s="141"/>
      <c r="R473" s="141"/>
      <c r="S473" s="141"/>
      <c r="T473" s="141"/>
      <c r="U473" s="141"/>
      <c r="V473" s="141"/>
      <c r="W473" s="141"/>
      <c r="X473" s="141"/>
      <c r="Y473" s="141"/>
      <c r="Z473" s="141"/>
    </row>
    <row r="474" customFormat="false" ht="12.75" hidden="false" customHeight="true" outlineLevel="0" collapsed="false">
      <c r="A474" s="141"/>
      <c r="B474" s="162"/>
      <c r="C474" s="163"/>
      <c r="D474" s="141"/>
      <c r="E474" s="141"/>
      <c r="F474" s="162"/>
      <c r="G474" s="162"/>
      <c r="H474" s="141"/>
      <c r="I474" s="141"/>
      <c r="J474" s="141"/>
      <c r="K474" s="141"/>
      <c r="L474" s="141"/>
      <c r="M474" s="141"/>
      <c r="N474" s="141"/>
      <c r="O474" s="141"/>
      <c r="P474" s="141"/>
      <c r="Q474" s="141"/>
      <c r="R474" s="141"/>
      <c r="S474" s="141"/>
      <c r="T474" s="141"/>
      <c r="U474" s="141"/>
      <c r="V474" s="141"/>
      <c r="W474" s="141"/>
      <c r="X474" s="141"/>
      <c r="Y474" s="141"/>
      <c r="Z474" s="141"/>
    </row>
    <row r="475" customFormat="false" ht="12.75" hidden="false" customHeight="true" outlineLevel="0" collapsed="false">
      <c r="A475" s="141"/>
      <c r="B475" s="162"/>
      <c r="C475" s="163"/>
      <c r="D475" s="141"/>
      <c r="E475" s="141"/>
      <c r="F475" s="162"/>
      <c r="G475" s="162"/>
      <c r="H475" s="141"/>
      <c r="I475" s="141"/>
      <c r="J475" s="141"/>
      <c r="K475" s="141"/>
      <c r="L475" s="141"/>
      <c r="M475" s="141"/>
      <c r="N475" s="141"/>
      <c r="O475" s="141"/>
      <c r="P475" s="141"/>
      <c r="Q475" s="141"/>
      <c r="R475" s="141"/>
      <c r="S475" s="141"/>
      <c r="T475" s="141"/>
      <c r="U475" s="141"/>
      <c r="V475" s="141"/>
      <c r="W475" s="141"/>
      <c r="X475" s="141"/>
      <c r="Y475" s="141"/>
      <c r="Z475" s="141"/>
    </row>
    <row r="476" customFormat="false" ht="12.75" hidden="false" customHeight="true" outlineLevel="0" collapsed="false">
      <c r="A476" s="141"/>
      <c r="B476" s="162"/>
      <c r="C476" s="163"/>
      <c r="D476" s="141"/>
      <c r="E476" s="141"/>
      <c r="F476" s="162"/>
      <c r="G476" s="162"/>
      <c r="H476" s="141"/>
      <c r="I476" s="141"/>
      <c r="J476" s="141"/>
      <c r="K476" s="141"/>
      <c r="L476" s="141"/>
      <c r="M476" s="141"/>
      <c r="N476" s="141"/>
      <c r="O476" s="141"/>
      <c r="P476" s="141"/>
      <c r="Q476" s="141"/>
      <c r="R476" s="141"/>
      <c r="S476" s="141"/>
      <c r="T476" s="141"/>
      <c r="U476" s="141"/>
      <c r="V476" s="141"/>
      <c r="W476" s="141"/>
      <c r="X476" s="141"/>
      <c r="Y476" s="141"/>
      <c r="Z476" s="141"/>
    </row>
    <row r="477" customFormat="false" ht="12.75" hidden="false" customHeight="true" outlineLevel="0" collapsed="false">
      <c r="A477" s="141"/>
      <c r="B477" s="162"/>
      <c r="C477" s="163"/>
      <c r="D477" s="141"/>
      <c r="E477" s="141"/>
      <c r="F477" s="162"/>
      <c r="G477" s="162"/>
      <c r="H477" s="141"/>
      <c r="I477" s="141"/>
      <c r="J477" s="141"/>
      <c r="K477" s="141"/>
      <c r="L477" s="141"/>
      <c r="M477" s="141"/>
      <c r="N477" s="141"/>
      <c r="O477" s="141"/>
      <c r="P477" s="141"/>
      <c r="Q477" s="141"/>
      <c r="R477" s="141"/>
      <c r="S477" s="141"/>
      <c r="T477" s="141"/>
      <c r="U477" s="141"/>
      <c r="V477" s="141"/>
      <c r="W477" s="141"/>
      <c r="X477" s="141"/>
      <c r="Y477" s="141"/>
      <c r="Z477" s="141"/>
    </row>
    <row r="478" customFormat="false" ht="12.75" hidden="false" customHeight="true" outlineLevel="0" collapsed="false">
      <c r="A478" s="141"/>
      <c r="B478" s="162"/>
      <c r="C478" s="163"/>
      <c r="D478" s="141"/>
      <c r="E478" s="141"/>
      <c r="F478" s="162"/>
      <c r="G478" s="162"/>
      <c r="H478" s="141"/>
      <c r="I478" s="141"/>
      <c r="J478" s="141"/>
      <c r="K478" s="141"/>
      <c r="L478" s="141"/>
      <c r="M478" s="141"/>
      <c r="N478" s="141"/>
      <c r="O478" s="141"/>
      <c r="P478" s="141"/>
      <c r="Q478" s="141"/>
      <c r="R478" s="141"/>
      <c r="S478" s="141"/>
      <c r="T478" s="141"/>
      <c r="U478" s="141"/>
      <c r="V478" s="141"/>
      <c r="W478" s="141"/>
      <c r="X478" s="141"/>
      <c r="Y478" s="141"/>
      <c r="Z478" s="141"/>
    </row>
    <row r="479" customFormat="false" ht="12.75" hidden="false" customHeight="true" outlineLevel="0" collapsed="false">
      <c r="A479" s="141"/>
      <c r="B479" s="162"/>
      <c r="C479" s="163"/>
      <c r="D479" s="141"/>
      <c r="E479" s="141"/>
      <c r="F479" s="162"/>
      <c r="G479" s="162"/>
      <c r="H479" s="141"/>
      <c r="I479" s="141"/>
      <c r="J479" s="141"/>
      <c r="K479" s="141"/>
      <c r="L479" s="141"/>
      <c r="M479" s="141"/>
      <c r="N479" s="141"/>
      <c r="O479" s="141"/>
      <c r="P479" s="141"/>
      <c r="Q479" s="141"/>
      <c r="R479" s="141"/>
      <c r="S479" s="141"/>
      <c r="T479" s="141"/>
      <c r="U479" s="141"/>
      <c r="V479" s="141"/>
      <c r="W479" s="141"/>
      <c r="X479" s="141"/>
      <c r="Y479" s="141"/>
      <c r="Z479" s="141"/>
    </row>
    <row r="480" customFormat="false" ht="12.75" hidden="false" customHeight="true" outlineLevel="0" collapsed="false">
      <c r="A480" s="141"/>
      <c r="B480" s="162"/>
      <c r="C480" s="163"/>
      <c r="D480" s="141"/>
      <c r="E480" s="141"/>
      <c r="F480" s="162"/>
      <c r="G480" s="162"/>
      <c r="H480" s="141"/>
      <c r="I480" s="141"/>
      <c r="J480" s="141"/>
      <c r="K480" s="141"/>
      <c r="L480" s="141"/>
      <c r="M480" s="141"/>
      <c r="N480" s="141"/>
      <c r="O480" s="141"/>
      <c r="P480" s="141"/>
      <c r="Q480" s="141"/>
      <c r="R480" s="141"/>
      <c r="S480" s="141"/>
      <c r="T480" s="141"/>
      <c r="U480" s="141"/>
      <c r="V480" s="141"/>
      <c r="W480" s="141"/>
      <c r="X480" s="141"/>
      <c r="Y480" s="141"/>
      <c r="Z480" s="141"/>
    </row>
    <row r="481" customFormat="false" ht="12.75" hidden="false" customHeight="true" outlineLevel="0" collapsed="false">
      <c r="A481" s="141"/>
      <c r="B481" s="162"/>
      <c r="C481" s="163"/>
      <c r="D481" s="141"/>
      <c r="E481" s="141"/>
      <c r="F481" s="162"/>
      <c r="G481" s="162"/>
      <c r="H481" s="141"/>
      <c r="I481" s="141"/>
      <c r="J481" s="141"/>
      <c r="K481" s="141"/>
      <c r="L481" s="141"/>
      <c r="M481" s="141"/>
      <c r="N481" s="141"/>
      <c r="O481" s="141"/>
      <c r="P481" s="141"/>
      <c r="Q481" s="141"/>
      <c r="R481" s="141"/>
      <c r="S481" s="141"/>
      <c r="T481" s="141"/>
      <c r="U481" s="141"/>
      <c r="V481" s="141"/>
      <c r="W481" s="141"/>
      <c r="X481" s="141"/>
      <c r="Y481" s="141"/>
      <c r="Z481" s="141"/>
    </row>
    <row r="482" customFormat="false" ht="12.75" hidden="false" customHeight="true" outlineLevel="0" collapsed="false">
      <c r="A482" s="141"/>
      <c r="B482" s="162"/>
      <c r="C482" s="163"/>
      <c r="D482" s="141"/>
      <c r="E482" s="141"/>
      <c r="F482" s="162"/>
      <c r="G482" s="162"/>
      <c r="H482" s="141"/>
      <c r="I482" s="141"/>
      <c r="J482" s="141"/>
      <c r="K482" s="141"/>
      <c r="L482" s="141"/>
      <c r="M482" s="141"/>
      <c r="N482" s="141"/>
      <c r="O482" s="141"/>
      <c r="P482" s="141"/>
      <c r="Q482" s="141"/>
      <c r="R482" s="141"/>
      <c r="S482" s="141"/>
      <c r="T482" s="141"/>
      <c r="U482" s="141"/>
      <c r="V482" s="141"/>
      <c r="W482" s="141"/>
      <c r="X482" s="141"/>
      <c r="Y482" s="141"/>
      <c r="Z482" s="141"/>
    </row>
    <row r="483" customFormat="false" ht="12.75" hidden="false" customHeight="true" outlineLevel="0" collapsed="false">
      <c r="A483" s="141"/>
      <c r="B483" s="162"/>
      <c r="C483" s="163"/>
      <c r="D483" s="141"/>
      <c r="E483" s="141"/>
      <c r="F483" s="162"/>
      <c r="G483" s="162"/>
      <c r="H483" s="141"/>
      <c r="I483" s="141"/>
      <c r="J483" s="141"/>
      <c r="K483" s="141"/>
      <c r="L483" s="141"/>
      <c r="M483" s="141"/>
      <c r="N483" s="141"/>
      <c r="O483" s="141"/>
      <c r="P483" s="141"/>
      <c r="Q483" s="141"/>
      <c r="R483" s="141"/>
      <c r="S483" s="141"/>
      <c r="T483" s="141"/>
      <c r="U483" s="141"/>
      <c r="V483" s="141"/>
      <c r="W483" s="141"/>
      <c r="X483" s="141"/>
      <c r="Y483" s="141"/>
      <c r="Z483" s="141"/>
    </row>
    <row r="484" customFormat="false" ht="12.75" hidden="false" customHeight="true" outlineLevel="0" collapsed="false">
      <c r="A484" s="141"/>
      <c r="B484" s="162"/>
      <c r="C484" s="163"/>
      <c r="D484" s="141"/>
      <c r="E484" s="141"/>
      <c r="F484" s="162"/>
      <c r="G484" s="162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  <c r="Z484" s="141"/>
    </row>
    <row r="485" customFormat="false" ht="12.75" hidden="false" customHeight="true" outlineLevel="0" collapsed="false">
      <c r="A485" s="141"/>
      <c r="B485" s="162"/>
      <c r="C485" s="163"/>
      <c r="D485" s="141"/>
      <c r="E485" s="141"/>
      <c r="F485" s="162"/>
      <c r="G485" s="162"/>
      <c r="H485" s="141"/>
      <c r="I485" s="141"/>
      <c r="J485" s="141"/>
      <c r="K485" s="141"/>
      <c r="L485" s="141"/>
      <c r="M485" s="141"/>
      <c r="N485" s="141"/>
      <c r="O485" s="141"/>
      <c r="P485" s="141"/>
      <c r="Q485" s="141"/>
      <c r="R485" s="141"/>
      <c r="S485" s="141"/>
      <c r="T485" s="141"/>
      <c r="U485" s="141"/>
      <c r="V485" s="141"/>
      <c r="W485" s="141"/>
      <c r="X485" s="141"/>
      <c r="Y485" s="141"/>
      <c r="Z485" s="141"/>
    </row>
    <row r="486" customFormat="false" ht="12.75" hidden="false" customHeight="true" outlineLevel="0" collapsed="false">
      <c r="A486" s="141"/>
      <c r="B486" s="162"/>
      <c r="C486" s="163"/>
      <c r="D486" s="141"/>
      <c r="E486" s="141"/>
      <c r="F486" s="162"/>
      <c r="G486" s="162"/>
      <c r="H486" s="141"/>
      <c r="I486" s="141"/>
      <c r="J486" s="141"/>
      <c r="K486" s="141"/>
      <c r="L486" s="141"/>
      <c r="M486" s="141"/>
      <c r="N486" s="141"/>
      <c r="O486" s="141"/>
      <c r="P486" s="141"/>
      <c r="Q486" s="141"/>
      <c r="R486" s="141"/>
      <c r="S486" s="141"/>
      <c r="T486" s="141"/>
      <c r="U486" s="141"/>
      <c r="V486" s="141"/>
      <c r="W486" s="141"/>
      <c r="X486" s="141"/>
      <c r="Y486" s="141"/>
      <c r="Z486" s="141"/>
    </row>
    <row r="487" customFormat="false" ht="12.75" hidden="false" customHeight="true" outlineLevel="0" collapsed="false">
      <c r="A487" s="141"/>
      <c r="B487" s="162"/>
      <c r="C487" s="163"/>
      <c r="D487" s="141"/>
      <c r="E487" s="141"/>
      <c r="F487" s="162"/>
      <c r="G487" s="162"/>
      <c r="H487" s="141"/>
      <c r="I487" s="141"/>
      <c r="J487" s="141"/>
      <c r="K487" s="141"/>
      <c r="L487" s="141"/>
      <c r="M487" s="141"/>
      <c r="N487" s="141"/>
      <c r="O487" s="141"/>
      <c r="P487" s="141"/>
      <c r="Q487" s="141"/>
      <c r="R487" s="141"/>
      <c r="S487" s="141"/>
      <c r="T487" s="141"/>
      <c r="U487" s="141"/>
      <c r="V487" s="141"/>
      <c r="W487" s="141"/>
      <c r="X487" s="141"/>
      <c r="Y487" s="141"/>
      <c r="Z487" s="141"/>
    </row>
    <row r="488" customFormat="false" ht="12.75" hidden="false" customHeight="true" outlineLevel="0" collapsed="false">
      <c r="A488" s="141"/>
      <c r="B488" s="162"/>
      <c r="C488" s="163"/>
      <c r="D488" s="141"/>
      <c r="E488" s="141"/>
      <c r="F488" s="162"/>
      <c r="G488" s="162"/>
      <c r="H488" s="141"/>
      <c r="I488" s="141"/>
      <c r="J488" s="141"/>
      <c r="K488" s="141"/>
      <c r="L488" s="141"/>
      <c r="M488" s="141"/>
      <c r="N488" s="141"/>
      <c r="O488" s="141"/>
      <c r="P488" s="141"/>
      <c r="Q488" s="141"/>
      <c r="R488" s="141"/>
      <c r="S488" s="141"/>
      <c r="T488" s="141"/>
      <c r="U488" s="141"/>
      <c r="V488" s="141"/>
      <c r="W488" s="141"/>
      <c r="X488" s="141"/>
      <c r="Y488" s="141"/>
      <c r="Z488" s="141"/>
    </row>
    <row r="489" customFormat="false" ht="12.75" hidden="false" customHeight="true" outlineLevel="0" collapsed="false">
      <c r="A489" s="141"/>
      <c r="B489" s="162"/>
      <c r="C489" s="163"/>
      <c r="D489" s="141"/>
      <c r="E489" s="141"/>
      <c r="F489" s="162"/>
      <c r="G489" s="162"/>
      <c r="H489" s="141"/>
      <c r="I489" s="141"/>
      <c r="J489" s="141"/>
      <c r="K489" s="141"/>
      <c r="L489" s="141"/>
      <c r="M489" s="141"/>
      <c r="N489" s="141"/>
      <c r="O489" s="141"/>
      <c r="P489" s="141"/>
      <c r="Q489" s="141"/>
      <c r="R489" s="141"/>
      <c r="S489" s="141"/>
      <c r="T489" s="141"/>
      <c r="U489" s="141"/>
      <c r="V489" s="141"/>
      <c r="W489" s="141"/>
      <c r="X489" s="141"/>
      <c r="Y489" s="141"/>
      <c r="Z489" s="141"/>
    </row>
    <row r="490" customFormat="false" ht="12.75" hidden="false" customHeight="true" outlineLevel="0" collapsed="false">
      <c r="A490" s="141"/>
      <c r="B490" s="162"/>
      <c r="C490" s="163"/>
      <c r="D490" s="141"/>
      <c r="E490" s="141"/>
      <c r="F490" s="162"/>
      <c r="G490" s="162"/>
      <c r="H490" s="141"/>
      <c r="I490" s="141"/>
      <c r="J490" s="141"/>
      <c r="K490" s="141"/>
      <c r="L490" s="141"/>
      <c r="M490" s="141"/>
      <c r="N490" s="141"/>
      <c r="O490" s="141"/>
      <c r="P490" s="141"/>
      <c r="Q490" s="141"/>
      <c r="R490" s="141"/>
      <c r="S490" s="141"/>
      <c r="T490" s="141"/>
      <c r="U490" s="141"/>
      <c r="V490" s="141"/>
      <c r="W490" s="141"/>
      <c r="X490" s="141"/>
      <c r="Y490" s="141"/>
      <c r="Z490" s="141"/>
    </row>
    <row r="491" customFormat="false" ht="12.75" hidden="false" customHeight="true" outlineLevel="0" collapsed="false">
      <c r="A491" s="141"/>
      <c r="B491" s="162"/>
      <c r="C491" s="163"/>
      <c r="D491" s="141"/>
      <c r="E491" s="141"/>
      <c r="F491" s="162"/>
      <c r="G491" s="162"/>
      <c r="H491" s="141"/>
      <c r="I491" s="141"/>
      <c r="J491" s="141"/>
      <c r="K491" s="141"/>
      <c r="L491" s="141"/>
      <c r="M491" s="141"/>
      <c r="N491" s="141"/>
      <c r="O491" s="141"/>
      <c r="P491" s="141"/>
      <c r="Q491" s="141"/>
      <c r="R491" s="141"/>
      <c r="S491" s="141"/>
      <c r="T491" s="141"/>
      <c r="U491" s="141"/>
      <c r="V491" s="141"/>
      <c r="W491" s="141"/>
      <c r="X491" s="141"/>
      <c r="Y491" s="141"/>
      <c r="Z491" s="141"/>
    </row>
    <row r="492" customFormat="false" ht="12.75" hidden="false" customHeight="true" outlineLevel="0" collapsed="false">
      <c r="A492" s="141"/>
      <c r="B492" s="162"/>
      <c r="C492" s="163"/>
      <c r="D492" s="141"/>
      <c r="E492" s="141"/>
      <c r="F492" s="162"/>
      <c r="G492" s="162"/>
      <c r="H492" s="141"/>
      <c r="I492" s="141"/>
      <c r="J492" s="141"/>
      <c r="K492" s="141"/>
      <c r="L492" s="141"/>
      <c r="M492" s="141"/>
      <c r="N492" s="141"/>
      <c r="O492" s="141"/>
      <c r="P492" s="141"/>
      <c r="Q492" s="141"/>
      <c r="R492" s="141"/>
      <c r="S492" s="141"/>
      <c r="T492" s="141"/>
      <c r="U492" s="141"/>
      <c r="V492" s="141"/>
      <c r="W492" s="141"/>
      <c r="X492" s="141"/>
      <c r="Y492" s="141"/>
      <c r="Z492" s="141"/>
    </row>
    <row r="493" customFormat="false" ht="12.75" hidden="false" customHeight="true" outlineLevel="0" collapsed="false">
      <c r="A493" s="141"/>
      <c r="B493" s="162"/>
      <c r="C493" s="163"/>
      <c r="D493" s="141"/>
      <c r="E493" s="141"/>
      <c r="F493" s="162"/>
      <c r="G493" s="162"/>
      <c r="H493" s="141"/>
      <c r="I493" s="141"/>
      <c r="J493" s="141"/>
      <c r="K493" s="141"/>
      <c r="L493" s="141"/>
      <c r="M493" s="141"/>
      <c r="N493" s="141"/>
      <c r="O493" s="141"/>
      <c r="P493" s="141"/>
      <c r="Q493" s="141"/>
      <c r="R493" s="141"/>
      <c r="S493" s="141"/>
      <c r="T493" s="141"/>
      <c r="U493" s="141"/>
      <c r="V493" s="141"/>
      <c r="W493" s="141"/>
      <c r="X493" s="141"/>
      <c r="Y493" s="141"/>
      <c r="Z493" s="141"/>
    </row>
    <row r="494" customFormat="false" ht="12.75" hidden="false" customHeight="true" outlineLevel="0" collapsed="false">
      <c r="A494" s="141"/>
      <c r="B494" s="162"/>
      <c r="C494" s="163"/>
      <c r="D494" s="141"/>
      <c r="E494" s="141"/>
      <c r="F494" s="162"/>
      <c r="G494" s="162"/>
      <c r="H494" s="141"/>
      <c r="I494" s="141"/>
      <c r="J494" s="141"/>
      <c r="K494" s="141"/>
      <c r="L494" s="141"/>
      <c r="M494" s="141"/>
      <c r="N494" s="141"/>
      <c r="O494" s="141"/>
      <c r="P494" s="141"/>
      <c r="Q494" s="141"/>
      <c r="R494" s="141"/>
      <c r="S494" s="141"/>
      <c r="T494" s="141"/>
      <c r="U494" s="141"/>
      <c r="V494" s="141"/>
      <c r="W494" s="141"/>
      <c r="X494" s="141"/>
      <c r="Y494" s="141"/>
      <c r="Z494" s="141"/>
    </row>
    <row r="495" customFormat="false" ht="12.75" hidden="false" customHeight="true" outlineLevel="0" collapsed="false">
      <c r="A495" s="141"/>
      <c r="B495" s="162"/>
      <c r="C495" s="163"/>
      <c r="D495" s="141"/>
      <c r="E495" s="141"/>
      <c r="F495" s="162"/>
      <c r="G495" s="162"/>
      <c r="H495" s="141"/>
      <c r="I495" s="141"/>
      <c r="J495" s="141"/>
      <c r="K495" s="141"/>
      <c r="L495" s="141"/>
      <c r="M495" s="141"/>
      <c r="N495" s="141"/>
      <c r="O495" s="141"/>
      <c r="P495" s="141"/>
      <c r="Q495" s="141"/>
      <c r="R495" s="141"/>
      <c r="S495" s="141"/>
      <c r="T495" s="141"/>
      <c r="U495" s="141"/>
      <c r="V495" s="141"/>
      <c r="W495" s="141"/>
      <c r="X495" s="141"/>
      <c r="Y495" s="141"/>
      <c r="Z495" s="141"/>
    </row>
    <row r="496" customFormat="false" ht="12.75" hidden="false" customHeight="true" outlineLevel="0" collapsed="false">
      <c r="A496" s="141"/>
      <c r="B496" s="162"/>
      <c r="C496" s="163"/>
      <c r="D496" s="141"/>
      <c r="E496" s="141"/>
      <c r="F496" s="162"/>
      <c r="G496" s="162"/>
      <c r="H496" s="141"/>
      <c r="I496" s="141"/>
      <c r="J496" s="141"/>
      <c r="K496" s="141"/>
      <c r="L496" s="141"/>
      <c r="M496" s="141"/>
      <c r="N496" s="141"/>
      <c r="O496" s="141"/>
      <c r="P496" s="141"/>
      <c r="Q496" s="141"/>
      <c r="R496" s="141"/>
      <c r="S496" s="141"/>
      <c r="T496" s="141"/>
      <c r="U496" s="141"/>
      <c r="V496" s="141"/>
      <c r="W496" s="141"/>
      <c r="X496" s="141"/>
      <c r="Y496" s="141"/>
      <c r="Z496" s="141"/>
    </row>
    <row r="497" customFormat="false" ht="12.75" hidden="false" customHeight="true" outlineLevel="0" collapsed="false">
      <c r="A497" s="141"/>
      <c r="B497" s="162"/>
      <c r="C497" s="163"/>
      <c r="D497" s="141"/>
      <c r="E497" s="141"/>
      <c r="F497" s="162"/>
      <c r="G497" s="162"/>
      <c r="H497" s="141"/>
      <c r="I497" s="141"/>
      <c r="J497" s="141"/>
      <c r="K497" s="141"/>
      <c r="L497" s="141"/>
      <c r="M497" s="141"/>
      <c r="N497" s="141"/>
      <c r="O497" s="141"/>
      <c r="P497" s="141"/>
      <c r="Q497" s="141"/>
      <c r="R497" s="141"/>
      <c r="S497" s="141"/>
      <c r="T497" s="141"/>
      <c r="U497" s="141"/>
      <c r="V497" s="141"/>
      <c r="W497" s="141"/>
      <c r="X497" s="141"/>
      <c r="Y497" s="141"/>
      <c r="Z497" s="141"/>
    </row>
    <row r="498" customFormat="false" ht="12.75" hidden="false" customHeight="true" outlineLevel="0" collapsed="false">
      <c r="A498" s="141"/>
      <c r="B498" s="162"/>
      <c r="C498" s="163"/>
      <c r="D498" s="141"/>
      <c r="E498" s="141"/>
      <c r="F498" s="162"/>
      <c r="G498" s="162"/>
      <c r="H498" s="141"/>
      <c r="I498" s="141"/>
      <c r="J498" s="141"/>
      <c r="K498" s="141"/>
      <c r="L498" s="141"/>
      <c r="M498" s="141"/>
      <c r="N498" s="141"/>
      <c r="O498" s="141"/>
      <c r="P498" s="141"/>
      <c r="Q498" s="141"/>
      <c r="R498" s="141"/>
      <c r="S498" s="141"/>
      <c r="T498" s="141"/>
      <c r="U498" s="141"/>
      <c r="V498" s="141"/>
      <c r="W498" s="141"/>
      <c r="X498" s="141"/>
      <c r="Y498" s="141"/>
      <c r="Z498" s="141"/>
    </row>
    <row r="499" customFormat="false" ht="12.75" hidden="false" customHeight="true" outlineLevel="0" collapsed="false">
      <c r="A499" s="141"/>
      <c r="B499" s="162"/>
      <c r="C499" s="163"/>
      <c r="D499" s="141"/>
      <c r="E499" s="141"/>
      <c r="F499" s="162"/>
      <c r="G499" s="162"/>
      <c r="H499" s="141"/>
      <c r="I499" s="141"/>
      <c r="J499" s="141"/>
      <c r="K499" s="141"/>
      <c r="L499" s="141"/>
      <c r="M499" s="141"/>
      <c r="N499" s="141"/>
      <c r="O499" s="141"/>
      <c r="P499" s="141"/>
      <c r="Q499" s="141"/>
      <c r="R499" s="141"/>
      <c r="S499" s="141"/>
      <c r="T499" s="141"/>
      <c r="U499" s="141"/>
      <c r="V499" s="141"/>
      <c r="W499" s="141"/>
      <c r="X499" s="141"/>
      <c r="Y499" s="141"/>
      <c r="Z499" s="141"/>
    </row>
    <row r="500" customFormat="false" ht="12.75" hidden="false" customHeight="true" outlineLevel="0" collapsed="false">
      <c r="A500" s="141"/>
      <c r="B500" s="162"/>
      <c r="C500" s="163"/>
      <c r="D500" s="141"/>
      <c r="E500" s="141"/>
      <c r="F500" s="162"/>
      <c r="G500" s="162"/>
      <c r="H500" s="141"/>
      <c r="I500" s="141"/>
      <c r="J500" s="141"/>
      <c r="K500" s="141"/>
      <c r="L500" s="141"/>
      <c r="M500" s="141"/>
      <c r="N500" s="141"/>
      <c r="O500" s="141"/>
      <c r="P500" s="141"/>
      <c r="Q500" s="141"/>
      <c r="R500" s="141"/>
      <c r="S500" s="141"/>
      <c r="T500" s="141"/>
      <c r="U500" s="141"/>
      <c r="V500" s="141"/>
      <c r="W500" s="141"/>
      <c r="X500" s="141"/>
      <c r="Y500" s="141"/>
      <c r="Z500" s="141"/>
    </row>
    <row r="501" customFormat="false" ht="12.75" hidden="false" customHeight="true" outlineLevel="0" collapsed="false">
      <c r="A501" s="141"/>
      <c r="B501" s="162"/>
      <c r="C501" s="163"/>
      <c r="D501" s="141"/>
      <c r="E501" s="141"/>
      <c r="F501" s="162"/>
      <c r="G501" s="162"/>
      <c r="H501" s="141"/>
      <c r="I501" s="141"/>
      <c r="J501" s="141"/>
      <c r="K501" s="141"/>
      <c r="L501" s="141"/>
      <c r="M501" s="141"/>
      <c r="N501" s="141"/>
      <c r="O501" s="141"/>
      <c r="P501" s="141"/>
      <c r="Q501" s="141"/>
      <c r="R501" s="141"/>
      <c r="S501" s="141"/>
      <c r="T501" s="141"/>
      <c r="U501" s="141"/>
      <c r="V501" s="141"/>
      <c r="W501" s="141"/>
      <c r="X501" s="141"/>
      <c r="Y501" s="141"/>
      <c r="Z501" s="141"/>
    </row>
    <row r="502" customFormat="false" ht="12.75" hidden="false" customHeight="true" outlineLevel="0" collapsed="false">
      <c r="A502" s="141"/>
      <c r="B502" s="162"/>
      <c r="C502" s="163"/>
      <c r="D502" s="141"/>
      <c r="E502" s="141"/>
      <c r="F502" s="162"/>
      <c r="G502" s="162"/>
      <c r="H502" s="141"/>
      <c r="I502" s="141"/>
      <c r="J502" s="141"/>
      <c r="K502" s="141"/>
      <c r="L502" s="141"/>
      <c r="M502" s="141"/>
      <c r="N502" s="141"/>
      <c r="O502" s="141"/>
      <c r="P502" s="141"/>
      <c r="Q502" s="141"/>
      <c r="R502" s="141"/>
      <c r="S502" s="141"/>
      <c r="T502" s="141"/>
      <c r="U502" s="141"/>
      <c r="V502" s="141"/>
      <c r="W502" s="141"/>
      <c r="X502" s="141"/>
      <c r="Y502" s="141"/>
      <c r="Z502" s="141"/>
    </row>
    <row r="503" customFormat="false" ht="12.75" hidden="false" customHeight="true" outlineLevel="0" collapsed="false">
      <c r="A503" s="141"/>
      <c r="B503" s="162"/>
      <c r="C503" s="163"/>
      <c r="D503" s="141"/>
      <c r="E503" s="141"/>
      <c r="F503" s="162"/>
      <c r="G503" s="162"/>
      <c r="H503" s="141"/>
      <c r="I503" s="141"/>
      <c r="J503" s="141"/>
      <c r="K503" s="141"/>
      <c r="L503" s="141"/>
      <c r="M503" s="141"/>
      <c r="N503" s="141"/>
      <c r="O503" s="141"/>
      <c r="P503" s="141"/>
      <c r="Q503" s="141"/>
      <c r="R503" s="141"/>
      <c r="S503" s="141"/>
      <c r="T503" s="141"/>
      <c r="U503" s="141"/>
      <c r="V503" s="141"/>
      <c r="W503" s="141"/>
      <c r="X503" s="141"/>
      <c r="Y503" s="141"/>
      <c r="Z503" s="141"/>
    </row>
    <row r="504" customFormat="false" ht="12.75" hidden="false" customHeight="true" outlineLevel="0" collapsed="false">
      <c r="A504" s="141"/>
      <c r="B504" s="162"/>
      <c r="C504" s="163"/>
      <c r="D504" s="141"/>
      <c r="E504" s="141"/>
      <c r="F504" s="162"/>
      <c r="G504" s="162"/>
      <c r="H504" s="141"/>
      <c r="I504" s="141"/>
      <c r="J504" s="141"/>
      <c r="K504" s="141"/>
      <c r="L504" s="141"/>
      <c r="M504" s="141"/>
      <c r="N504" s="141"/>
      <c r="O504" s="141"/>
      <c r="P504" s="141"/>
      <c r="Q504" s="141"/>
      <c r="R504" s="141"/>
      <c r="S504" s="141"/>
      <c r="T504" s="141"/>
      <c r="U504" s="141"/>
      <c r="V504" s="141"/>
      <c r="W504" s="141"/>
      <c r="X504" s="141"/>
      <c r="Y504" s="141"/>
      <c r="Z504" s="141"/>
    </row>
    <row r="505" customFormat="false" ht="12.75" hidden="false" customHeight="true" outlineLevel="0" collapsed="false">
      <c r="A505" s="141"/>
      <c r="B505" s="162"/>
      <c r="C505" s="163"/>
      <c r="D505" s="141"/>
      <c r="E505" s="141"/>
      <c r="F505" s="162"/>
      <c r="G505" s="162"/>
      <c r="H505" s="141"/>
      <c r="I505" s="141"/>
      <c r="J505" s="141"/>
      <c r="K505" s="141"/>
      <c r="L505" s="141"/>
      <c r="M505" s="141"/>
      <c r="N505" s="141"/>
      <c r="O505" s="141"/>
      <c r="P505" s="141"/>
      <c r="Q505" s="141"/>
      <c r="R505" s="141"/>
      <c r="S505" s="141"/>
      <c r="T505" s="141"/>
      <c r="U505" s="141"/>
      <c r="V505" s="141"/>
      <c r="W505" s="141"/>
      <c r="X505" s="141"/>
      <c r="Y505" s="141"/>
      <c r="Z505" s="141"/>
    </row>
    <row r="506" customFormat="false" ht="12.75" hidden="false" customHeight="true" outlineLevel="0" collapsed="false">
      <c r="A506" s="141"/>
      <c r="B506" s="162"/>
      <c r="C506" s="163"/>
      <c r="D506" s="141"/>
      <c r="E506" s="141"/>
      <c r="F506" s="162"/>
      <c r="G506" s="162"/>
      <c r="H506" s="141"/>
      <c r="I506" s="141"/>
      <c r="J506" s="141"/>
      <c r="K506" s="141"/>
      <c r="L506" s="141"/>
      <c r="M506" s="141"/>
      <c r="N506" s="141"/>
      <c r="O506" s="141"/>
      <c r="P506" s="141"/>
      <c r="Q506" s="141"/>
      <c r="R506" s="141"/>
      <c r="S506" s="141"/>
      <c r="T506" s="141"/>
      <c r="U506" s="141"/>
      <c r="V506" s="141"/>
      <c r="W506" s="141"/>
      <c r="X506" s="141"/>
      <c r="Y506" s="141"/>
      <c r="Z506" s="141"/>
    </row>
    <row r="507" customFormat="false" ht="12.75" hidden="false" customHeight="true" outlineLevel="0" collapsed="false">
      <c r="A507" s="141"/>
      <c r="B507" s="162"/>
      <c r="C507" s="163"/>
      <c r="D507" s="141"/>
      <c r="E507" s="141"/>
      <c r="F507" s="162"/>
      <c r="G507" s="162"/>
      <c r="H507" s="141"/>
      <c r="I507" s="141"/>
      <c r="J507" s="141"/>
      <c r="K507" s="141"/>
      <c r="L507" s="141"/>
      <c r="M507" s="141"/>
      <c r="N507" s="141"/>
      <c r="O507" s="141"/>
      <c r="P507" s="141"/>
      <c r="Q507" s="141"/>
      <c r="R507" s="141"/>
      <c r="S507" s="141"/>
      <c r="T507" s="141"/>
      <c r="U507" s="141"/>
      <c r="V507" s="141"/>
      <c r="W507" s="141"/>
      <c r="X507" s="141"/>
      <c r="Y507" s="141"/>
      <c r="Z507" s="141"/>
    </row>
    <row r="508" customFormat="false" ht="12.75" hidden="false" customHeight="true" outlineLevel="0" collapsed="false">
      <c r="A508" s="141"/>
      <c r="B508" s="162"/>
      <c r="C508" s="163"/>
      <c r="D508" s="141"/>
      <c r="E508" s="141"/>
      <c r="F508" s="162"/>
      <c r="G508" s="162"/>
      <c r="H508" s="141"/>
      <c r="I508" s="141"/>
      <c r="J508" s="141"/>
      <c r="K508" s="141"/>
      <c r="L508" s="141"/>
      <c r="M508" s="141"/>
      <c r="N508" s="141"/>
      <c r="O508" s="141"/>
      <c r="P508" s="141"/>
      <c r="Q508" s="141"/>
      <c r="R508" s="141"/>
      <c r="S508" s="141"/>
      <c r="T508" s="141"/>
      <c r="U508" s="141"/>
      <c r="V508" s="141"/>
      <c r="W508" s="141"/>
      <c r="X508" s="141"/>
      <c r="Y508" s="141"/>
      <c r="Z508" s="141"/>
    </row>
    <row r="509" customFormat="false" ht="12.75" hidden="false" customHeight="true" outlineLevel="0" collapsed="false">
      <c r="A509" s="141"/>
      <c r="B509" s="162"/>
      <c r="C509" s="163"/>
      <c r="D509" s="141"/>
      <c r="E509" s="141"/>
      <c r="F509" s="162"/>
      <c r="G509" s="162"/>
      <c r="H509" s="141"/>
      <c r="I509" s="141"/>
      <c r="J509" s="141"/>
      <c r="K509" s="141"/>
      <c r="L509" s="141"/>
      <c r="M509" s="141"/>
      <c r="N509" s="141"/>
      <c r="O509" s="141"/>
      <c r="P509" s="141"/>
      <c r="Q509" s="141"/>
      <c r="R509" s="141"/>
      <c r="S509" s="141"/>
      <c r="T509" s="141"/>
      <c r="U509" s="141"/>
      <c r="V509" s="141"/>
      <c r="W509" s="141"/>
      <c r="X509" s="141"/>
      <c r="Y509" s="141"/>
      <c r="Z509" s="141"/>
    </row>
    <row r="510" customFormat="false" ht="12.75" hidden="false" customHeight="true" outlineLevel="0" collapsed="false">
      <c r="A510" s="141"/>
      <c r="B510" s="162"/>
      <c r="C510" s="163"/>
      <c r="D510" s="141"/>
      <c r="E510" s="141"/>
      <c r="F510" s="162"/>
      <c r="G510" s="162"/>
      <c r="H510" s="141"/>
      <c r="I510" s="141"/>
      <c r="J510" s="141"/>
      <c r="K510" s="141"/>
      <c r="L510" s="141"/>
      <c r="M510" s="141"/>
      <c r="N510" s="141"/>
      <c r="O510" s="141"/>
      <c r="P510" s="141"/>
      <c r="Q510" s="141"/>
      <c r="R510" s="141"/>
      <c r="S510" s="141"/>
      <c r="T510" s="141"/>
      <c r="U510" s="141"/>
      <c r="V510" s="141"/>
      <c r="W510" s="141"/>
      <c r="X510" s="141"/>
      <c r="Y510" s="141"/>
      <c r="Z510" s="141"/>
    </row>
    <row r="511" customFormat="false" ht="12.75" hidden="false" customHeight="true" outlineLevel="0" collapsed="false">
      <c r="A511" s="141"/>
      <c r="B511" s="162"/>
      <c r="C511" s="163"/>
      <c r="D511" s="141"/>
      <c r="E511" s="141"/>
      <c r="F511" s="162"/>
      <c r="G511" s="162"/>
      <c r="H511" s="141"/>
      <c r="I511" s="141"/>
      <c r="J511" s="141"/>
      <c r="K511" s="141"/>
      <c r="L511" s="141"/>
      <c r="M511" s="141"/>
      <c r="N511" s="141"/>
      <c r="O511" s="141"/>
      <c r="P511" s="141"/>
      <c r="Q511" s="141"/>
      <c r="R511" s="141"/>
      <c r="S511" s="141"/>
      <c r="T511" s="141"/>
      <c r="U511" s="141"/>
      <c r="V511" s="141"/>
      <c r="W511" s="141"/>
      <c r="X511" s="141"/>
      <c r="Y511" s="141"/>
      <c r="Z511" s="141"/>
    </row>
    <row r="512" customFormat="false" ht="12.75" hidden="false" customHeight="true" outlineLevel="0" collapsed="false">
      <c r="A512" s="141"/>
      <c r="B512" s="162"/>
      <c r="C512" s="163"/>
      <c r="D512" s="141"/>
      <c r="E512" s="141"/>
      <c r="F512" s="162"/>
      <c r="G512" s="162"/>
      <c r="H512" s="141"/>
      <c r="I512" s="141"/>
      <c r="J512" s="141"/>
      <c r="K512" s="141"/>
      <c r="L512" s="141"/>
      <c r="M512" s="141"/>
      <c r="N512" s="141"/>
      <c r="O512" s="141"/>
      <c r="P512" s="141"/>
      <c r="Q512" s="141"/>
      <c r="R512" s="141"/>
      <c r="S512" s="141"/>
      <c r="T512" s="141"/>
      <c r="U512" s="141"/>
      <c r="V512" s="141"/>
      <c r="W512" s="141"/>
      <c r="X512" s="141"/>
      <c r="Y512" s="141"/>
      <c r="Z512" s="141"/>
    </row>
    <row r="513" customFormat="false" ht="12.75" hidden="false" customHeight="true" outlineLevel="0" collapsed="false">
      <c r="A513" s="141"/>
      <c r="B513" s="162"/>
      <c r="C513" s="163"/>
      <c r="D513" s="141"/>
      <c r="E513" s="141"/>
      <c r="F513" s="162"/>
      <c r="G513" s="162"/>
      <c r="H513" s="141"/>
      <c r="I513" s="141"/>
      <c r="J513" s="141"/>
      <c r="K513" s="141"/>
      <c r="L513" s="141"/>
      <c r="M513" s="141"/>
      <c r="N513" s="141"/>
      <c r="O513" s="141"/>
      <c r="P513" s="141"/>
      <c r="Q513" s="141"/>
      <c r="R513" s="141"/>
      <c r="S513" s="141"/>
      <c r="T513" s="141"/>
      <c r="U513" s="141"/>
      <c r="V513" s="141"/>
      <c r="W513" s="141"/>
      <c r="X513" s="141"/>
      <c r="Y513" s="141"/>
      <c r="Z513" s="141"/>
    </row>
    <row r="514" customFormat="false" ht="12.75" hidden="false" customHeight="true" outlineLevel="0" collapsed="false">
      <c r="A514" s="141"/>
      <c r="B514" s="162"/>
      <c r="C514" s="163"/>
      <c r="D514" s="141"/>
      <c r="E514" s="141"/>
      <c r="F514" s="162"/>
      <c r="G514" s="162"/>
      <c r="H514" s="141"/>
      <c r="I514" s="141"/>
      <c r="J514" s="141"/>
      <c r="K514" s="141"/>
      <c r="L514" s="141"/>
      <c r="M514" s="141"/>
      <c r="N514" s="141"/>
      <c r="O514" s="141"/>
      <c r="P514" s="141"/>
      <c r="Q514" s="141"/>
      <c r="R514" s="141"/>
      <c r="S514" s="141"/>
      <c r="T514" s="141"/>
      <c r="U514" s="141"/>
      <c r="V514" s="141"/>
      <c r="W514" s="141"/>
      <c r="X514" s="141"/>
      <c r="Y514" s="141"/>
      <c r="Z514" s="141"/>
    </row>
    <row r="515" customFormat="false" ht="12.75" hidden="false" customHeight="true" outlineLevel="0" collapsed="false">
      <c r="A515" s="141"/>
      <c r="B515" s="162"/>
      <c r="C515" s="163"/>
      <c r="D515" s="141"/>
      <c r="E515" s="141"/>
      <c r="F515" s="162"/>
      <c r="G515" s="162"/>
      <c r="H515" s="141"/>
      <c r="I515" s="141"/>
      <c r="J515" s="141"/>
      <c r="K515" s="141"/>
      <c r="L515" s="141"/>
      <c r="M515" s="141"/>
      <c r="N515" s="141"/>
      <c r="O515" s="141"/>
      <c r="P515" s="141"/>
      <c r="Q515" s="141"/>
      <c r="R515" s="141"/>
      <c r="S515" s="141"/>
      <c r="T515" s="141"/>
      <c r="U515" s="141"/>
      <c r="V515" s="141"/>
      <c r="W515" s="141"/>
      <c r="X515" s="141"/>
      <c r="Y515" s="141"/>
      <c r="Z515" s="141"/>
    </row>
    <row r="516" customFormat="false" ht="12.75" hidden="false" customHeight="true" outlineLevel="0" collapsed="false">
      <c r="A516" s="141"/>
      <c r="B516" s="162"/>
      <c r="C516" s="163"/>
      <c r="D516" s="141"/>
      <c r="E516" s="141"/>
      <c r="F516" s="162"/>
      <c r="G516" s="162"/>
      <c r="H516" s="141"/>
      <c r="I516" s="141"/>
      <c r="J516" s="141"/>
      <c r="K516" s="141"/>
      <c r="L516" s="141"/>
      <c r="M516" s="141"/>
      <c r="N516" s="141"/>
      <c r="O516" s="141"/>
      <c r="P516" s="141"/>
      <c r="Q516" s="141"/>
      <c r="R516" s="141"/>
      <c r="S516" s="141"/>
      <c r="T516" s="141"/>
      <c r="U516" s="141"/>
      <c r="V516" s="141"/>
      <c r="W516" s="141"/>
      <c r="X516" s="141"/>
      <c r="Y516" s="141"/>
      <c r="Z516" s="141"/>
    </row>
    <row r="517" customFormat="false" ht="12.75" hidden="false" customHeight="true" outlineLevel="0" collapsed="false">
      <c r="A517" s="141"/>
      <c r="B517" s="162"/>
      <c r="C517" s="163"/>
      <c r="D517" s="141"/>
      <c r="E517" s="141"/>
      <c r="F517" s="162"/>
      <c r="G517" s="162"/>
      <c r="H517" s="141"/>
      <c r="I517" s="141"/>
      <c r="J517" s="141"/>
      <c r="K517" s="141"/>
      <c r="L517" s="141"/>
      <c r="M517" s="141"/>
      <c r="N517" s="141"/>
      <c r="O517" s="141"/>
      <c r="P517" s="141"/>
      <c r="Q517" s="141"/>
      <c r="R517" s="141"/>
      <c r="S517" s="141"/>
      <c r="T517" s="141"/>
      <c r="U517" s="141"/>
      <c r="V517" s="141"/>
      <c r="W517" s="141"/>
      <c r="X517" s="141"/>
      <c r="Y517" s="141"/>
      <c r="Z517" s="141"/>
    </row>
    <row r="518" customFormat="false" ht="12.75" hidden="false" customHeight="true" outlineLevel="0" collapsed="false">
      <c r="A518" s="141"/>
      <c r="B518" s="162"/>
      <c r="C518" s="163"/>
      <c r="D518" s="141"/>
      <c r="E518" s="141"/>
      <c r="F518" s="162"/>
      <c r="G518" s="162"/>
      <c r="H518" s="141"/>
      <c r="I518" s="141"/>
      <c r="J518" s="141"/>
      <c r="K518" s="141"/>
      <c r="L518" s="141"/>
      <c r="M518" s="141"/>
      <c r="N518" s="141"/>
      <c r="O518" s="141"/>
      <c r="P518" s="141"/>
      <c r="Q518" s="141"/>
      <c r="R518" s="141"/>
      <c r="S518" s="141"/>
      <c r="T518" s="141"/>
      <c r="U518" s="141"/>
      <c r="V518" s="141"/>
      <c r="W518" s="141"/>
      <c r="X518" s="141"/>
      <c r="Y518" s="141"/>
      <c r="Z518" s="141"/>
    </row>
    <row r="519" customFormat="false" ht="12.75" hidden="false" customHeight="true" outlineLevel="0" collapsed="false">
      <c r="A519" s="141"/>
      <c r="B519" s="162"/>
      <c r="C519" s="163"/>
      <c r="D519" s="141"/>
      <c r="E519" s="141"/>
      <c r="F519" s="162"/>
      <c r="G519" s="162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  <c r="Z519" s="141"/>
    </row>
    <row r="520" customFormat="false" ht="12.75" hidden="false" customHeight="true" outlineLevel="0" collapsed="false">
      <c r="A520" s="141"/>
      <c r="B520" s="162"/>
      <c r="C520" s="163"/>
      <c r="D520" s="141"/>
      <c r="E520" s="141"/>
      <c r="F520" s="162"/>
      <c r="G520" s="162"/>
      <c r="H520" s="141"/>
      <c r="I520" s="141"/>
      <c r="J520" s="141"/>
      <c r="K520" s="141"/>
      <c r="L520" s="141"/>
      <c r="M520" s="141"/>
      <c r="N520" s="141"/>
      <c r="O520" s="141"/>
      <c r="P520" s="141"/>
      <c r="Q520" s="141"/>
      <c r="R520" s="141"/>
      <c r="S520" s="141"/>
      <c r="T520" s="141"/>
      <c r="U520" s="141"/>
      <c r="V520" s="141"/>
      <c r="W520" s="141"/>
      <c r="X520" s="141"/>
      <c r="Y520" s="141"/>
      <c r="Z520" s="141"/>
    </row>
    <row r="521" customFormat="false" ht="12.75" hidden="false" customHeight="true" outlineLevel="0" collapsed="false">
      <c r="A521" s="141"/>
      <c r="B521" s="162"/>
      <c r="C521" s="163"/>
      <c r="D521" s="141"/>
      <c r="E521" s="141"/>
      <c r="F521" s="162"/>
      <c r="G521" s="162"/>
      <c r="H521" s="141"/>
      <c r="I521" s="141"/>
      <c r="J521" s="141"/>
      <c r="K521" s="141"/>
      <c r="L521" s="141"/>
      <c r="M521" s="141"/>
      <c r="N521" s="141"/>
      <c r="O521" s="141"/>
      <c r="P521" s="141"/>
      <c r="Q521" s="141"/>
      <c r="R521" s="141"/>
      <c r="S521" s="141"/>
      <c r="T521" s="141"/>
      <c r="U521" s="141"/>
      <c r="V521" s="141"/>
      <c r="W521" s="141"/>
      <c r="X521" s="141"/>
      <c r="Y521" s="141"/>
      <c r="Z521" s="141"/>
    </row>
    <row r="522" customFormat="false" ht="12.75" hidden="false" customHeight="true" outlineLevel="0" collapsed="false">
      <c r="A522" s="141"/>
      <c r="B522" s="162"/>
      <c r="C522" s="163"/>
      <c r="D522" s="141"/>
      <c r="E522" s="141"/>
      <c r="F522" s="162"/>
      <c r="G522" s="162"/>
      <c r="H522" s="141"/>
      <c r="I522" s="141"/>
      <c r="J522" s="141"/>
      <c r="K522" s="141"/>
      <c r="L522" s="141"/>
      <c r="M522" s="141"/>
      <c r="N522" s="141"/>
      <c r="O522" s="141"/>
      <c r="P522" s="141"/>
      <c r="Q522" s="141"/>
      <c r="R522" s="141"/>
      <c r="S522" s="141"/>
      <c r="T522" s="141"/>
      <c r="U522" s="141"/>
      <c r="V522" s="141"/>
      <c r="W522" s="141"/>
      <c r="X522" s="141"/>
      <c r="Y522" s="141"/>
      <c r="Z522" s="141"/>
    </row>
    <row r="523" customFormat="false" ht="12.75" hidden="false" customHeight="true" outlineLevel="0" collapsed="false">
      <c r="A523" s="141"/>
      <c r="B523" s="162"/>
      <c r="C523" s="163"/>
      <c r="D523" s="141"/>
      <c r="E523" s="141"/>
      <c r="F523" s="162"/>
      <c r="G523" s="162"/>
      <c r="H523" s="141"/>
      <c r="I523" s="141"/>
      <c r="J523" s="141"/>
      <c r="K523" s="141"/>
      <c r="L523" s="141"/>
      <c r="M523" s="141"/>
      <c r="N523" s="141"/>
      <c r="O523" s="141"/>
      <c r="P523" s="141"/>
      <c r="Q523" s="141"/>
      <c r="R523" s="141"/>
      <c r="S523" s="141"/>
      <c r="T523" s="141"/>
      <c r="U523" s="141"/>
      <c r="V523" s="141"/>
      <c r="W523" s="141"/>
      <c r="X523" s="141"/>
      <c r="Y523" s="141"/>
      <c r="Z523" s="141"/>
    </row>
    <row r="524" customFormat="false" ht="12.75" hidden="false" customHeight="true" outlineLevel="0" collapsed="false">
      <c r="A524" s="141"/>
      <c r="B524" s="162"/>
      <c r="C524" s="163"/>
      <c r="D524" s="141"/>
      <c r="E524" s="141"/>
      <c r="F524" s="162"/>
      <c r="G524" s="162"/>
      <c r="H524" s="141"/>
      <c r="I524" s="141"/>
      <c r="J524" s="141"/>
      <c r="K524" s="141"/>
      <c r="L524" s="141"/>
      <c r="M524" s="141"/>
      <c r="N524" s="141"/>
      <c r="O524" s="141"/>
      <c r="P524" s="141"/>
      <c r="Q524" s="141"/>
      <c r="R524" s="141"/>
      <c r="S524" s="141"/>
      <c r="T524" s="141"/>
      <c r="U524" s="141"/>
      <c r="V524" s="141"/>
      <c r="W524" s="141"/>
      <c r="X524" s="141"/>
      <c r="Y524" s="141"/>
      <c r="Z524" s="141"/>
    </row>
    <row r="525" customFormat="false" ht="12.75" hidden="false" customHeight="true" outlineLevel="0" collapsed="false">
      <c r="A525" s="141"/>
      <c r="B525" s="162"/>
      <c r="C525" s="163"/>
      <c r="D525" s="141"/>
      <c r="E525" s="141"/>
      <c r="F525" s="162"/>
      <c r="G525" s="162"/>
      <c r="H525" s="141"/>
      <c r="I525" s="141"/>
      <c r="J525" s="141"/>
      <c r="K525" s="141"/>
      <c r="L525" s="141"/>
      <c r="M525" s="141"/>
      <c r="N525" s="141"/>
      <c r="O525" s="141"/>
      <c r="P525" s="141"/>
      <c r="Q525" s="141"/>
      <c r="R525" s="141"/>
      <c r="S525" s="141"/>
      <c r="T525" s="141"/>
      <c r="U525" s="141"/>
      <c r="V525" s="141"/>
      <c r="W525" s="141"/>
      <c r="X525" s="141"/>
      <c r="Y525" s="141"/>
      <c r="Z525" s="141"/>
    </row>
    <row r="526" customFormat="false" ht="12.75" hidden="false" customHeight="true" outlineLevel="0" collapsed="false">
      <c r="A526" s="141"/>
      <c r="B526" s="162"/>
      <c r="C526" s="163"/>
      <c r="D526" s="141"/>
      <c r="E526" s="141"/>
      <c r="F526" s="162"/>
      <c r="G526" s="162"/>
      <c r="H526" s="141"/>
      <c r="I526" s="141"/>
      <c r="J526" s="141"/>
      <c r="K526" s="141"/>
      <c r="L526" s="141"/>
      <c r="M526" s="141"/>
      <c r="N526" s="141"/>
      <c r="O526" s="141"/>
      <c r="P526" s="141"/>
      <c r="Q526" s="141"/>
      <c r="R526" s="141"/>
      <c r="S526" s="141"/>
      <c r="T526" s="141"/>
      <c r="U526" s="141"/>
      <c r="V526" s="141"/>
      <c r="W526" s="141"/>
      <c r="X526" s="141"/>
      <c r="Y526" s="141"/>
      <c r="Z526" s="141"/>
    </row>
    <row r="527" customFormat="false" ht="12.75" hidden="false" customHeight="true" outlineLevel="0" collapsed="false">
      <c r="A527" s="141"/>
      <c r="B527" s="162"/>
      <c r="C527" s="163"/>
      <c r="D527" s="141"/>
      <c r="E527" s="141"/>
      <c r="F527" s="162"/>
      <c r="G527" s="162"/>
      <c r="H527" s="141"/>
      <c r="I527" s="141"/>
      <c r="J527" s="141"/>
      <c r="K527" s="141"/>
      <c r="L527" s="141"/>
      <c r="M527" s="141"/>
      <c r="N527" s="141"/>
      <c r="O527" s="141"/>
      <c r="P527" s="141"/>
      <c r="Q527" s="141"/>
      <c r="R527" s="141"/>
      <c r="S527" s="141"/>
      <c r="T527" s="141"/>
      <c r="U527" s="141"/>
      <c r="V527" s="141"/>
      <c r="W527" s="141"/>
      <c r="X527" s="141"/>
      <c r="Y527" s="141"/>
      <c r="Z527" s="141"/>
    </row>
    <row r="528" customFormat="false" ht="12.75" hidden="false" customHeight="true" outlineLevel="0" collapsed="false">
      <c r="A528" s="141"/>
      <c r="B528" s="162"/>
      <c r="C528" s="163"/>
      <c r="D528" s="141"/>
      <c r="E528" s="141"/>
      <c r="F528" s="162"/>
      <c r="G528" s="162"/>
      <c r="H528" s="141"/>
      <c r="I528" s="141"/>
      <c r="J528" s="141"/>
      <c r="K528" s="141"/>
      <c r="L528" s="141"/>
      <c r="M528" s="141"/>
      <c r="N528" s="141"/>
      <c r="O528" s="141"/>
      <c r="P528" s="141"/>
      <c r="Q528" s="141"/>
      <c r="R528" s="141"/>
      <c r="S528" s="141"/>
      <c r="T528" s="141"/>
      <c r="U528" s="141"/>
      <c r="V528" s="141"/>
      <c r="W528" s="141"/>
      <c r="X528" s="141"/>
      <c r="Y528" s="141"/>
      <c r="Z528" s="141"/>
    </row>
    <row r="529" customFormat="false" ht="12.75" hidden="false" customHeight="true" outlineLevel="0" collapsed="false">
      <c r="A529" s="141"/>
      <c r="B529" s="162"/>
      <c r="C529" s="163"/>
      <c r="D529" s="141"/>
      <c r="E529" s="141"/>
      <c r="F529" s="162"/>
      <c r="G529" s="162"/>
      <c r="H529" s="141"/>
      <c r="I529" s="141"/>
      <c r="J529" s="141"/>
      <c r="K529" s="141"/>
      <c r="L529" s="141"/>
      <c r="M529" s="141"/>
      <c r="N529" s="141"/>
      <c r="O529" s="141"/>
      <c r="P529" s="141"/>
      <c r="Q529" s="141"/>
      <c r="R529" s="141"/>
      <c r="S529" s="141"/>
      <c r="T529" s="141"/>
      <c r="U529" s="141"/>
      <c r="V529" s="141"/>
      <c r="W529" s="141"/>
      <c r="X529" s="141"/>
      <c r="Y529" s="141"/>
      <c r="Z529" s="141"/>
    </row>
    <row r="530" customFormat="false" ht="12.75" hidden="false" customHeight="true" outlineLevel="0" collapsed="false">
      <c r="A530" s="141"/>
      <c r="B530" s="162"/>
      <c r="C530" s="163"/>
      <c r="D530" s="141"/>
      <c r="E530" s="141"/>
      <c r="F530" s="162"/>
      <c r="G530" s="162"/>
      <c r="H530" s="141"/>
      <c r="I530" s="141"/>
      <c r="J530" s="141"/>
      <c r="K530" s="141"/>
      <c r="L530" s="141"/>
      <c r="M530" s="141"/>
      <c r="N530" s="141"/>
      <c r="O530" s="141"/>
      <c r="P530" s="141"/>
      <c r="Q530" s="141"/>
      <c r="R530" s="141"/>
      <c r="S530" s="141"/>
      <c r="T530" s="141"/>
      <c r="U530" s="141"/>
      <c r="V530" s="141"/>
      <c r="W530" s="141"/>
      <c r="X530" s="141"/>
      <c r="Y530" s="141"/>
      <c r="Z530" s="141"/>
    </row>
    <row r="531" customFormat="false" ht="12.75" hidden="false" customHeight="true" outlineLevel="0" collapsed="false">
      <c r="A531" s="141"/>
      <c r="B531" s="162"/>
      <c r="C531" s="163"/>
      <c r="D531" s="141"/>
      <c r="E531" s="141"/>
      <c r="F531" s="162"/>
      <c r="G531" s="162"/>
      <c r="H531" s="141"/>
      <c r="I531" s="141"/>
      <c r="J531" s="141"/>
      <c r="K531" s="141"/>
      <c r="L531" s="141"/>
      <c r="M531" s="141"/>
      <c r="N531" s="141"/>
      <c r="O531" s="141"/>
      <c r="P531" s="141"/>
      <c r="Q531" s="141"/>
      <c r="R531" s="141"/>
      <c r="S531" s="141"/>
      <c r="T531" s="141"/>
      <c r="U531" s="141"/>
      <c r="V531" s="141"/>
      <c r="W531" s="141"/>
      <c r="X531" s="141"/>
      <c r="Y531" s="141"/>
      <c r="Z531" s="141"/>
    </row>
    <row r="532" customFormat="false" ht="12.75" hidden="false" customHeight="true" outlineLevel="0" collapsed="false">
      <c r="A532" s="141"/>
      <c r="B532" s="162"/>
      <c r="C532" s="163"/>
      <c r="D532" s="141"/>
      <c r="E532" s="141"/>
      <c r="F532" s="162"/>
      <c r="G532" s="162"/>
      <c r="H532" s="141"/>
      <c r="I532" s="141"/>
      <c r="J532" s="141"/>
      <c r="K532" s="141"/>
      <c r="L532" s="141"/>
      <c r="M532" s="141"/>
      <c r="N532" s="141"/>
      <c r="O532" s="141"/>
      <c r="P532" s="141"/>
      <c r="Q532" s="141"/>
      <c r="R532" s="141"/>
      <c r="S532" s="141"/>
      <c r="T532" s="141"/>
      <c r="U532" s="141"/>
      <c r="V532" s="141"/>
      <c r="W532" s="141"/>
      <c r="X532" s="141"/>
      <c r="Y532" s="141"/>
      <c r="Z532" s="141"/>
    </row>
    <row r="533" customFormat="false" ht="12.75" hidden="false" customHeight="true" outlineLevel="0" collapsed="false">
      <c r="A533" s="141"/>
      <c r="B533" s="162"/>
      <c r="C533" s="163"/>
      <c r="D533" s="141"/>
      <c r="E533" s="141"/>
      <c r="F533" s="162"/>
      <c r="G533" s="162"/>
      <c r="H533" s="141"/>
      <c r="I533" s="141"/>
      <c r="J533" s="141"/>
      <c r="K533" s="141"/>
      <c r="L533" s="141"/>
      <c r="M533" s="141"/>
      <c r="N533" s="141"/>
      <c r="O533" s="141"/>
      <c r="P533" s="141"/>
      <c r="Q533" s="141"/>
      <c r="R533" s="141"/>
      <c r="S533" s="141"/>
      <c r="T533" s="141"/>
      <c r="U533" s="141"/>
      <c r="V533" s="141"/>
      <c r="W533" s="141"/>
      <c r="X533" s="141"/>
      <c r="Y533" s="141"/>
      <c r="Z533" s="141"/>
    </row>
    <row r="534" customFormat="false" ht="12.75" hidden="false" customHeight="true" outlineLevel="0" collapsed="false">
      <c r="A534" s="141"/>
      <c r="B534" s="162"/>
      <c r="C534" s="163"/>
      <c r="D534" s="141"/>
      <c r="E534" s="141"/>
      <c r="F534" s="162"/>
      <c r="G534" s="162"/>
      <c r="H534" s="141"/>
      <c r="I534" s="141"/>
      <c r="J534" s="141"/>
      <c r="K534" s="141"/>
      <c r="L534" s="141"/>
      <c r="M534" s="141"/>
      <c r="N534" s="141"/>
      <c r="O534" s="141"/>
      <c r="P534" s="141"/>
      <c r="Q534" s="141"/>
      <c r="R534" s="141"/>
      <c r="S534" s="141"/>
      <c r="T534" s="141"/>
      <c r="U534" s="141"/>
      <c r="V534" s="141"/>
      <c r="W534" s="141"/>
      <c r="X534" s="141"/>
      <c r="Y534" s="141"/>
      <c r="Z534" s="141"/>
    </row>
    <row r="535" customFormat="false" ht="12.75" hidden="false" customHeight="true" outlineLevel="0" collapsed="false">
      <c r="A535" s="141"/>
      <c r="B535" s="162"/>
      <c r="C535" s="163"/>
      <c r="D535" s="141"/>
      <c r="E535" s="141"/>
      <c r="F535" s="162"/>
      <c r="G535" s="162"/>
      <c r="H535" s="141"/>
      <c r="I535" s="141"/>
      <c r="J535" s="141"/>
      <c r="K535" s="141"/>
      <c r="L535" s="141"/>
      <c r="M535" s="141"/>
      <c r="N535" s="141"/>
      <c r="O535" s="141"/>
      <c r="P535" s="141"/>
      <c r="Q535" s="141"/>
      <c r="R535" s="141"/>
      <c r="S535" s="141"/>
      <c r="T535" s="141"/>
      <c r="U535" s="141"/>
      <c r="V535" s="141"/>
      <c r="W535" s="141"/>
      <c r="X535" s="141"/>
      <c r="Y535" s="141"/>
      <c r="Z535" s="141"/>
    </row>
    <row r="536" customFormat="false" ht="12.75" hidden="false" customHeight="true" outlineLevel="0" collapsed="false">
      <c r="A536" s="141"/>
      <c r="B536" s="162"/>
      <c r="C536" s="163"/>
      <c r="D536" s="141"/>
      <c r="E536" s="141"/>
      <c r="F536" s="162"/>
      <c r="G536" s="162"/>
      <c r="H536" s="141"/>
      <c r="I536" s="141"/>
      <c r="J536" s="141"/>
      <c r="K536" s="141"/>
      <c r="L536" s="141"/>
      <c r="M536" s="141"/>
      <c r="N536" s="141"/>
      <c r="O536" s="141"/>
      <c r="P536" s="141"/>
      <c r="Q536" s="141"/>
      <c r="R536" s="141"/>
      <c r="S536" s="141"/>
      <c r="T536" s="141"/>
      <c r="U536" s="141"/>
      <c r="V536" s="141"/>
      <c r="W536" s="141"/>
      <c r="X536" s="141"/>
      <c r="Y536" s="141"/>
      <c r="Z536" s="141"/>
    </row>
    <row r="537" customFormat="false" ht="12.75" hidden="false" customHeight="true" outlineLevel="0" collapsed="false">
      <c r="A537" s="141"/>
      <c r="B537" s="162"/>
      <c r="C537" s="163"/>
      <c r="D537" s="141"/>
      <c r="E537" s="141"/>
      <c r="F537" s="162"/>
      <c r="G537" s="162"/>
      <c r="H537" s="141"/>
      <c r="I537" s="141"/>
      <c r="J537" s="141"/>
      <c r="K537" s="141"/>
      <c r="L537" s="141"/>
      <c r="M537" s="141"/>
      <c r="N537" s="141"/>
      <c r="O537" s="141"/>
      <c r="P537" s="141"/>
      <c r="Q537" s="141"/>
      <c r="R537" s="141"/>
      <c r="S537" s="141"/>
      <c r="T537" s="141"/>
      <c r="U537" s="141"/>
      <c r="V537" s="141"/>
      <c r="W537" s="141"/>
      <c r="X537" s="141"/>
      <c r="Y537" s="141"/>
      <c r="Z537" s="141"/>
    </row>
    <row r="538" customFormat="false" ht="12.75" hidden="false" customHeight="true" outlineLevel="0" collapsed="false">
      <c r="A538" s="141"/>
      <c r="B538" s="162"/>
      <c r="C538" s="163"/>
      <c r="D538" s="141"/>
      <c r="E538" s="141"/>
      <c r="F538" s="162"/>
      <c r="G538" s="162"/>
      <c r="H538" s="141"/>
      <c r="I538" s="141"/>
      <c r="J538" s="141"/>
      <c r="K538" s="141"/>
      <c r="L538" s="141"/>
      <c r="M538" s="141"/>
      <c r="N538" s="141"/>
      <c r="O538" s="141"/>
      <c r="P538" s="141"/>
      <c r="Q538" s="141"/>
      <c r="R538" s="141"/>
      <c r="S538" s="141"/>
      <c r="T538" s="141"/>
      <c r="U538" s="141"/>
      <c r="V538" s="141"/>
      <c r="W538" s="141"/>
      <c r="X538" s="141"/>
      <c r="Y538" s="141"/>
      <c r="Z538" s="141"/>
    </row>
    <row r="539" customFormat="false" ht="12.75" hidden="false" customHeight="true" outlineLevel="0" collapsed="false">
      <c r="A539" s="141"/>
      <c r="B539" s="162"/>
      <c r="C539" s="163"/>
      <c r="D539" s="141"/>
      <c r="E539" s="141"/>
      <c r="F539" s="162"/>
      <c r="G539" s="162"/>
      <c r="H539" s="141"/>
      <c r="I539" s="141"/>
      <c r="J539" s="141"/>
      <c r="K539" s="141"/>
      <c r="L539" s="141"/>
      <c r="M539" s="141"/>
      <c r="N539" s="141"/>
      <c r="O539" s="141"/>
      <c r="P539" s="141"/>
      <c r="Q539" s="141"/>
      <c r="R539" s="141"/>
      <c r="S539" s="141"/>
      <c r="T539" s="141"/>
      <c r="U539" s="141"/>
      <c r="V539" s="141"/>
      <c r="W539" s="141"/>
      <c r="X539" s="141"/>
      <c r="Y539" s="141"/>
      <c r="Z539" s="141"/>
    </row>
    <row r="540" customFormat="false" ht="12.75" hidden="false" customHeight="true" outlineLevel="0" collapsed="false">
      <c r="A540" s="141"/>
      <c r="B540" s="162"/>
      <c r="C540" s="163"/>
      <c r="D540" s="141"/>
      <c r="E540" s="141"/>
      <c r="F540" s="162"/>
      <c r="G540" s="162"/>
      <c r="H540" s="141"/>
      <c r="I540" s="141"/>
      <c r="J540" s="141"/>
      <c r="K540" s="141"/>
      <c r="L540" s="141"/>
      <c r="M540" s="141"/>
      <c r="N540" s="141"/>
      <c r="O540" s="141"/>
      <c r="P540" s="141"/>
      <c r="Q540" s="141"/>
      <c r="R540" s="141"/>
      <c r="S540" s="141"/>
      <c r="T540" s="141"/>
      <c r="U540" s="141"/>
      <c r="V540" s="141"/>
      <c r="W540" s="141"/>
      <c r="X540" s="141"/>
      <c r="Y540" s="141"/>
      <c r="Z540" s="141"/>
    </row>
    <row r="541" customFormat="false" ht="12.75" hidden="false" customHeight="true" outlineLevel="0" collapsed="false">
      <c r="A541" s="141"/>
      <c r="B541" s="162"/>
      <c r="C541" s="163"/>
      <c r="D541" s="141"/>
      <c r="E541" s="141"/>
      <c r="F541" s="162"/>
      <c r="G541" s="162"/>
      <c r="H541" s="141"/>
      <c r="I541" s="141"/>
      <c r="J541" s="141"/>
      <c r="K541" s="141"/>
      <c r="L541" s="141"/>
      <c r="M541" s="141"/>
      <c r="N541" s="141"/>
      <c r="O541" s="141"/>
      <c r="P541" s="141"/>
      <c r="Q541" s="141"/>
      <c r="R541" s="141"/>
      <c r="S541" s="141"/>
      <c r="T541" s="141"/>
      <c r="U541" s="141"/>
      <c r="V541" s="141"/>
      <c r="W541" s="141"/>
      <c r="X541" s="141"/>
      <c r="Y541" s="141"/>
      <c r="Z541" s="141"/>
    </row>
    <row r="542" customFormat="false" ht="12.75" hidden="false" customHeight="true" outlineLevel="0" collapsed="false">
      <c r="A542" s="141"/>
      <c r="B542" s="162"/>
      <c r="C542" s="163"/>
      <c r="D542" s="141"/>
      <c r="E542" s="141"/>
      <c r="F542" s="162"/>
      <c r="G542" s="162"/>
      <c r="H542" s="141"/>
      <c r="I542" s="141"/>
      <c r="J542" s="141"/>
      <c r="K542" s="141"/>
      <c r="L542" s="141"/>
      <c r="M542" s="141"/>
      <c r="N542" s="141"/>
      <c r="O542" s="141"/>
      <c r="P542" s="141"/>
      <c r="Q542" s="141"/>
      <c r="R542" s="141"/>
      <c r="S542" s="141"/>
      <c r="T542" s="141"/>
      <c r="U542" s="141"/>
      <c r="V542" s="141"/>
      <c r="W542" s="141"/>
      <c r="X542" s="141"/>
      <c r="Y542" s="141"/>
      <c r="Z542" s="141"/>
    </row>
    <row r="543" customFormat="false" ht="12.75" hidden="false" customHeight="true" outlineLevel="0" collapsed="false">
      <c r="A543" s="141"/>
      <c r="B543" s="162"/>
      <c r="C543" s="163"/>
      <c r="D543" s="141"/>
      <c r="E543" s="141"/>
      <c r="F543" s="162"/>
      <c r="G543" s="162"/>
      <c r="H543" s="141"/>
      <c r="I543" s="141"/>
      <c r="J543" s="141"/>
      <c r="K543" s="141"/>
      <c r="L543" s="141"/>
      <c r="M543" s="141"/>
      <c r="N543" s="141"/>
      <c r="O543" s="141"/>
      <c r="P543" s="141"/>
      <c r="Q543" s="141"/>
      <c r="R543" s="141"/>
      <c r="S543" s="141"/>
      <c r="T543" s="141"/>
      <c r="U543" s="141"/>
      <c r="V543" s="141"/>
      <c r="W543" s="141"/>
      <c r="X543" s="141"/>
      <c r="Y543" s="141"/>
      <c r="Z543" s="141"/>
    </row>
    <row r="544" customFormat="false" ht="12.75" hidden="false" customHeight="true" outlineLevel="0" collapsed="false">
      <c r="A544" s="141"/>
      <c r="B544" s="162"/>
      <c r="C544" s="163"/>
      <c r="D544" s="141"/>
      <c r="E544" s="141"/>
      <c r="F544" s="162"/>
      <c r="G544" s="162"/>
      <c r="H544" s="141"/>
      <c r="I544" s="141"/>
      <c r="J544" s="141"/>
      <c r="K544" s="141"/>
      <c r="L544" s="141"/>
      <c r="M544" s="141"/>
      <c r="N544" s="141"/>
      <c r="O544" s="141"/>
      <c r="P544" s="141"/>
      <c r="Q544" s="141"/>
      <c r="R544" s="141"/>
      <c r="S544" s="141"/>
      <c r="T544" s="141"/>
      <c r="U544" s="141"/>
      <c r="V544" s="141"/>
      <c r="W544" s="141"/>
      <c r="X544" s="141"/>
      <c r="Y544" s="141"/>
      <c r="Z544" s="141"/>
    </row>
    <row r="545" customFormat="false" ht="12.75" hidden="false" customHeight="true" outlineLevel="0" collapsed="false">
      <c r="A545" s="141"/>
      <c r="B545" s="162"/>
      <c r="C545" s="163"/>
      <c r="D545" s="141"/>
      <c r="E545" s="141"/>
      <c r="F545" s="162"/>
      <c r="G545" s="162"/>
      <c r="H545" s="141"/>
      <c r="I545" s="141"/>
      <c r="J545" s="141"/>
      <c r="K545" s="141"/>
      <c r="L545" s="141"/>
      <c r="M545" s="141"/>
      <c r="N545" s="141"/>
      <c r="O545" s="141"/>
      <c r="P545" s="141"/>
      <c r="Q545" s="141"/>
      <c r="R545" s="141"/>
      <c r="S545" s="141"/>
      <c r="T545" s="141"/>
      <c r="U545" s="141"/>
      <c r="V545" s="141"/>
      <c r="W545" s="141"/>
      <c r="X545" s="141"/>
      <c r="Y545" s="141"/>
      <c r="Z545" s="141"/>
    </row>
    <row r="546" customFormat="false" ht="12.75" hidden="false" customHeight="true" outlineLevel="0" collapsed="false">
      <c r="A546" s="141"/>
      <c r="B546" s="162"/>
      <c r="C546" s="163"/>
      <c r="D546" s="141"/>
      <c r="E546" s="141"/>
      <c r="F546" s="162"/>
      <c r="G546" s="162"/>
      <c r="H546" s="141"/>
      <c r="I546" s="141"/>
      <c r="J546" s="141"/>
      <c r="K546" s="141"/>
      <c r="L546" s="141"/>
      <c r="M546" s="141"/>
      <c r="N546" s="141"/>
      <c r="O546" s="141"/>
      <c r="P546" s="141"/>
      <c r="Q546" s="141"/>
      <c r="R546" s="141"/>
      <c r="S546" s="141"/>
      <c r="T546" s="141"/>
      <c r="U546" s="141"/>
      <c r="V546" s="141"/>
      <c r="W546" s="141"/>
      <c r="X546" s="141"/>
      <c r="Y546" s="141"/>
      <c r="Z546" s="141"/>
    </row>
    <row r="547" customFormat="false" ht="12.75" hidden="false" customHeight="true" outlineLevel="0" collapsed="false">
      <c r="A547" s="141"/>
      <c r="B547" s="162"/>
      <c r="C547" s="163"/>
      <c r="D547" s="141"/>
      <c r="E547" s="141"/>
      <c r="F547" s="162"/>
      <c r="G547" s="162"/>
      <c r="H547" s="141"/>
      <c r="I547" s="141"/>
      <c r="J547" s="141"/>
      <c r="K547" s="141"/>
      <c r="L547" s="141"/>
      <c r="M547" s="141"/>
      <c r="N547" s="141"/>
      <c r="O547" s="141"/>
      <c r="P547" s="141"/>
      <c r="Q547" s="141"/>
      <c r="R547" s="141"/>
      <c r="S547" s="141"/>
      <c r="T547" s="141"/>
      <c r="U547" s="141"/>
      <c r="V547" s="141"/>
      <c r="W547" s="141"/>
      <c r="X547" s="141"/>
      <c r="Y547" s="141"/>
      <c r="Z547" s="141"/>
    </row>
    <row r="548" customFormat="false" ht="12.75" hidden="false" customHeight="true" outlineLevel="0" collapsed="false">
      <c r="A548" s="141"/>
      <c r="B548" s="162"/>
      <c r="C548" s="163"/>
      <c r="D548" s="141"/>
      <c r="E548" s="141"/>
      <c r="F548" s="162"/>
      <c r="G548" s="162"/>
      <c r="H548" s="141"/>
      <c r="I548" s="141"/>
      <c r="J548" s="141"/>
      <c r="K548" s="141"/>
      <c r="L548" s="141"/>
      <c r="M548" s="141"/>
      <c r="N548" s="141"/>
      <c r="O548" s="141"/>
      <c r="P548" s="141"/>
      <c r="Q548" s="141"/>
      <c r="R548" s="141"/>
      <c r="S548" s="141"/>
      <c r="T548" s="141"/>
      <c r="U548" s="141"/>
      <c r="V548" s="141"/>
      <c r="W548" s="141"/>
      <c r="X548" s="141"/>
      <c r="Y548" s="141"/>
      <c r="Z548" s="141"/>
    </row>
    <row r="549" customFormat="false" ht="12.75" hidden="false" customHeight="true" outlineLevel="0" collapsed="false">
      <c r="A549" s="141"/>
      <c r="B549" s="162"/>
      <c r="C549" s="163"/>
      <c r="D549" s="141"/>
      <c r="E549" s="141"/>
      <c r="F549" s="162"/>
      <c r="G549" s="162"/>
      <c r="H549" s="141"/>
      <c r="I549" s="141"/>
      <c r="J549" s="141"/>
      <c r="K549" s="141"/>
      <c r="L549" s="141"/>
      <c r="M549" s="141"/>
      <c r="N549" s="141"/>
      <c r="O549" s="141"/>
      <c r="P549" s="141"/>
      <c r="Q549" s="141"/>
      <c r="R549" s="141"/>
      <c r="S549" s="141"/>
      <c r="T549" s="141"/>
      <c r="U549" s="141"/>
      <c r="V549" s="141"/>
      <c r="W549" s="141"/>
      <c r="X549" s="141"/>
      <c r="Y549" s="141"/>
      <c r="Z549" s="141"/>
    </row>
    <row r="550" customFormat="false" ht="12.75" hidden="false" customHeight="true" outlineLevel="0" collapsed="false">
      <c r="A550" s="141"/>
      <c r="B550" s="162"/>
      <c r="C550" s="163"/>
      <c r="D550" s="141"/>
      <c r="E550" s="141"/>
      <c r="F550" s="162"/>
      <c r="G550" s="162"/>
      <c r="H550" s="141"/>
      <c r="I550" s="141"/>
      <c r="J550" s="141"/>
      <c r="K550" s="141"/>
      <c r="L550" s="141"/>
      <c r="M550" s="141"/>
      <c r="N550" s="141"/>
      <c r="O550" s="141"/>
      <c r="P550" s="141"/>
      <c r="Q550" s="141"/>
      <c r="R550" s="141"/>
      <c r="S550" s="141"/>
      <c r="T550" s="141"/>
      <c r="U550" s="141"/>
      <c r="V550" s="141"/>
      <c r="W550" s="141"/>
      <c r="X550" s="141"/>
      <c r="Y550" s="141"/>
      <c r="Z550" s="141"/>
    </row>
    <row r="551" customFormat="false" ht="12.75" hidden="false" customHeight="true" outlineLevel="0" collapsed="false">
      <c r="A551" s="141"/>
      <c r="B551" s="162"/>
      <c r="C551" s="163"/>
      <c r="D551" s="141"/>
      <c r="E551" s="141"/>
      <c r="F551" s="162"/>
      <c r="G551" s="162"/>
      <c r="H551" s="141"/>
      <c r="I551" s="141"/>
      <c r="J551" s="141"/>
      <c r="K551" s="141"/>
      <c r="L551" s="141"/>
      <c r="M551" s="141"/>
      <c r="N551" s="141"/>
      <c r="O551" s="141"/>
      <c r="P551" s="141"/>
      <c r="Q551" s="141"/>
      <c r="R551" s="141"/>
      <c r="S551" s="141"/>
      <c r="T551" s="141"/>
      <c r="U551" s="141"/>
      <c r="V551" s="141"/>
      <c r="W551" s="141"/>
      <c r="X551" s="141"/>
      <c r="Y551" s="141"/>
      <c r="Z551" s="141"/>
    </row>
    <row r="552" customFormat="false" ht="12.75" hidden="false" customHeight="true" outlineLevel="0" collapsed="false">
      <c r="A552" s="141"/>
      <c r="B552" s="162"/>
      <c r="C552" s="163"/>
      <c r="D552" s="141"/>
      <c r="E552" s="141"/>
      <c r="F552" s="162"/>
      <c r="G552" s="162"/>
      <c r="H552" s="141"/>
      <c r="I552" s="141"/>
      <c r="J552" s="141"/>
      <c r="K552" s="141"/>
      <c r="L552" s="141"/>
      <c r="M552" s="141"/>
      <c r="N552" s="141"/>
      <c r="O552" s="141"/>
      <c r="P552" s="141"/>
      <c r="Q552" s="141"/>
      <c r="R552" s="141"/>
      <c r="S552" s="141"/>
      <c r="T552" s="141"/>
      <c r="U552" s="141"/>
      <c r="V552" s="141"/>
      <c r="W552" s="141"/>
      <c r="X552" s="141"/>
      <c r="Y552" s="141"/>
      <c r="Z552" s="141"/>
    </row>
    <row r="553" customFormat="false" ht="12.75" hidden="false" customHeight="true" outlineLevel="0" collapsed="false">
      <c r="A553" s="141"/>
      <c r="B553" s="162"/>
      <c r="C553" s="163"/>
      <c r="D553" s="141"/>
      <c r="E553" s="141"/>
      <c r="F553" s="162"/>
      <c r="G553" s="162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  <c r="Z553" s="141"/>
    </row>
    <row r="554" customFormat="false" ht="12.75" hidden="false" customHeight="true" outlineLevel="0" collapsed="false">
      <c r="A554" s="141"/>
      <c r="B554" s="162"/>
      <c r="C554" s="163"/>
      <c r="D554" s="141"/>
      <c r="E554" s="141"/>
      <c r="F554" s="162"/>
      <c r="G554" s="162"/>
      <c r="H554" s="141"/>
      <c r="I554" s="141"/>
      <c r="J554" s="141"/>
      <c r="K554" s="141"/>
      <c r="L554" s="141"/>
      <c r="M554" s="141"/>
      <c r="N554" s="141"/>
      <c r="O554" s="141"/>
      <c r="P554" s="141"/>
      <c r="Q554" s="141"/>
      <c r="R554" s="141"/>
      <c r="S554" s="141"/>
      <c r="T554" s="141"/>
      <c r="U554" s="141"/>
      <c r="V554" s="141"/>
      <c r="W554" s="141"/>
      <c r="X554" s="141"/>
      <c r="Y554" s="141"/>
      <c r="Z554" s="141"/>
    </row>
    <row r="555" customFormat="false" ht="12.75" hidden="false" customHeight="true" outlineLevel="0" collapsed="false">
      <c r="A555" s="141"/>
      <c r="B555" s="162"/>
      <c r="C555" s="163"/>
      <c r="D555" s="141"/>
      <c r="E555" s="141"/>
      <c r="F555" s="162"/>
      <c r="G555" s="162"/>
      <c r="H555" s="141"/>
      <c r="I555" s="141"/>
      <c r="J555" s="141"/>
      <c r="K555" s="141"/>
      <c r="L555" s="141"/>
      <c r="M555" s="141"/>
      <c r="N555" s="141"/>
      <c r="O555" s="141"/>
      <c r="P555" s="141"/>
      <c r="Q555" s="141"/>
      <c r="R555" s="141"/>
      <c r="S555" s="141"/>
      <c r="T555" s="141"/>
      <c r="U555" s="141"/>
      <c r="V555" s="141"/>
      <c r="W555" s="141"/>
      <c r="X555" s="141"/>
      <c r="Y555" s="141"/>
      <c r="Z555" s="141"/>
    </row>
    <row r="556" customFormat="false" ht="12.75" hidden="false" customHeight="true" outlineLevel="0" collapsed="false">
      <c r="A556" s="141"/>
      <c r="B556" s="162"/>
      <c r="C556" s="163"/>
      <c r="D556" s="141"/>
      <c r="E556" s="141"/>
      <c r="F556" s="162"/>
      <c r="G556" s="162"/>
      <c r="H556" s="141"/>
      <c r="I556" s="141"/>
      <c r="J556" s="141"/>
      <c r="K556" s="141"/>
      <c r="L556" s="141"/>
      <c r="M556" s="141"/>
      <c r="N556" s="141"/>
      <c r="O556" s="141"/>
      <c r="P556" s="141"/>
      <c r="Q556" s="141"/>
      <c r="R556" s="141"/>
      <c r="S556" s="141"/>
      <c r="T556" s="141"/>
      <c r="U556" s="141"/>
      <c r="V556" s="141"/>
      <c r="W556" s="141"/>
      <c r="X556" s="141"/>
      <c r="Y556" s="141"/>
      <c r="Z556" s="141"/>
    </row>
    <row r="557" customFormat="false" ht="12.75" hidden="false" customHeight="true" outlineLevel="0" collapsed="false">
      <c r="A557" s="141"/>
      <c r="B557" s="162"/>
      <c r="C557" s="163"/>
      <c r="D557" s="141"/>
      <c r="E557" s="141"/>
      <c r="F557" s="162"/>
      <c r="G557" s="162"/>
      <c r="H557" s="141"/>
      <c r="I557" s="141"/>
      <c r="J557" s="141"/>
      <c r="K557" s="141"/>
      <c r="L557" s="141"/>
      <c r="M557" s="141"/>
      <c r="N557" s="141"/>
      <c r="O557" s="141"/>
      <c r="P557" s="141"/>
      <c r="Q557" s="141"/>
      <c r="R557" s="141"/>
      <c r="S557" s="141"/>
      <c r="T557" s="141"/>
      <c r="U557" s="141"/>
      <c r="V557" s="141"/>
      <c r="W557" s="141"/>
      <c r="X557" s="141"/>
      <c r="Y557" s="141"/>
      <c r="Z557" s="141"/>
    </row>
    <row r="558" customFormat="false" ht="12.75" hidden="false" customHeight="true" outlineLevel="0" collapsed="false">
      <c r="A558" s="141"/>
      <c r="B558" s="162"/>
      <c r="C558" s="163"/>
      <c r="D558" s="141"/>
      <c r="E558" s="141"/>
      <c r="F558" s="162"/>
      <c r="G558" s="162"/>
      <c r="H558" s="141"/>
      <c r="I558" s="141"/>
      <c r="J558" s="141"/>
      <c r="K558" s="141"/>
      <c r="L558" s="141"/>
      <c r="M558" s="141"/>
      <c r="N558" s="141"/>
      <c r="O558" s="141"/>
      <c r="P558" s="141"/>
      <c r="Q558" s="141"/>
      <c r="R558" s="141"/>
      <c r="S558" s="141"/>
      <c r="T558" s="141"/>
      <c r="U558" s="141"/>
      <c r="V558" s="141"/>
      <c r="W558" s="141"/>
      <c r="X558" s="141"/>
      <c r="Y558" s="141"/>
      <c r="Z558" s="141"/>
    </row>
    <row r="559" customFormat="false" ht="12.75" hidden="false" customHeight="true" outlineLevel="0" collapsed="false">
      <c r="A559" s="141"/>
      <c r="B559" s="162"/>
      <c r="C559" s="163"/>
      <c r="D559" s="141"/>
      <c r="E559" s="141"/>
      <c r="F559" s="162"/>
      <c r="G559" s="162"/>
      <c r="H559" s="141"/>
      <c r="I559" s="141"/>
      <c r="J559" s="141"/>
      <c r="K559" s="141"/>
      <c r="L559" s="141"/>
      <c r="M559" s="141"/>
      <c r="N559" s="141"/>
      <c r="O559" s="141"/>
      <c r="P559" s="141"/>
      <c r="Q559" s="141"/>
      <c r="R559" s="141"/>
      <c r="S559" s="141"/>
      <c r="T559" s="141"/>
      <c r="U559" s="141"/>
      <c r="V559" s="141"/>
      <c r="W559" s="141"/>
      <c r="X559" s="141"/>
      <c r="Y559" s="141"/>
      <c r="Z559" s="141"/>
    </row>
    <row r="560" customFormat="false" ht="12.75" hidden="false" customHeight="true" outlineLevel="0" collapsed="false">
      <c r="A560" s="141"/>
      <c r="B560" s="162"/>
      <c r="C560" s="163"/>
      <c r="D560" s="141"/>
      <c r="E560" s="141"/>
      <c r="F560" s="162"/>
      <c r="G560" s="162"/>
      <c r="H560" s="141"/>
      <c r="I560" s="141"/>
      <c r="J560" s="141"/>
      <c r="K560" s="141"/>
      <c r="L560" s="141"/>
      <c r="M560" s="141"/>
      <c r="N560" s="141"/>
      <c r="O560" s="141"/>
      <c r="P560" s="141"/>
      <c r="Q560" s="141"/>
      <c r="R560" s="141"/>
      <c r="S560" s="141"/>
      <c r="T560" s="141"/>
      <c r="U560" s="141"/>
      <c r="V560" s="141"/>
      <c r="W560" s="141"/>
      <c r="X560" s="141"/>
      <c r="Y560" s="141"/>
      <c r="Z560" s="141"/>
    </row>
    <row r="561" customFormat="false" ht="12.75" hidden="false" customHeight="true" outlineLevel="0" collapsed="false">
      <c r="A561" s="141"/>
      <c r="B561" s="162"/>
      <c r="C561" s="163"/>
      <c r="D561" s="141"/>
      <c r="E561" s="141"/>
      <c r="F561" s="162"/>
      <c r="G561" s="162"/>
      <c r="H561" s="141"/>
      <c r="I561" s="141"/>
      <c r="J561" s="141"/>
      <c r="K561" s="141"/>
      <c r="L561" s="141"/>
      <c r="M561" s="141"/>
      <c r="N561" s="141"/>
      <c r="O561" s="141"/>
      <c r="P561" s="141"/>
      <c r="Q561" s="141"/>
      <c r="R561" s="141"/>
      <c r="S561" s="141"/>
      <c r="T561" s="141"/>
      <c r="U561" s="141"/>
      <c r="V561" s="141"/>
      <c r="W561" s="141"/>
      <c r="X561" s="141"/>
      <c r="Y561" s="141"/>
      <c r="Z561" s="141"/>
    </row>
    <row r="562" customFormat="false" ht="12.75" hidden="false" customHeight="true" outlineLevel="0" collapsed="false">
      <c r="A562" s="141"/>
      <c r="B562" s="162"/>
      <c r="C562" s="163"/>
      <c r="D562" s="141"/>
      <c r="E562" s="141"/>
      <c r="F562" s="162"/>
      <c r="G562" s="162"/>
      <c r="H562" s="141"/>
      <c r="I562" s="141"/>
      <c r="J562" s="141"/>
      <c r="K562" s="141"/>
      <c r="L562" s="141"/>
      <c r="M562" s="141"/>
      <c r="N562" s="141"/>
      <c r="O562" s="141"/>
      <c r="P562" s="141"/>
      <c r="Q562" s="141"/>
      <c r="R562" s="141"/>
      <c r="S562" s="141"/>
      <c r="T562" s="141"/>
      <c r="U562" s="141"/>
      <c r="V562" s="141"/>
      <c r="W562" s="141"/>
      <c r="X562" s="141"/>
      <c r="Y562" s="141"/>
      <c r="Z562" s="141"/>
    </row>
    <row r="563" customFormat="false" ht="12.75" hidden="false" customHeight="true" outlineLevel="0" collapsed="false">
      <c r="A563" s="141"/>
      <c r="B563" s="162"/>
      <c r="C563" s="163"/>
      <c r="D563" s="141"/>
      <c r="E563" s="141"/>
      <c r="F563" s="162"/>
      <c r="G563" s="162"/>
      <c r="H563" s="141"/>
      <c r="I563" s="141"/>
      <c r="J563" s="141"/>
      <c r="K563" s="141"/>
      <c r="L563" s="141"/>
      <c r="M563" s="141"/>
      <c r="N563" s="141"/>
      <c r="O563" s="141"/>
      <c r="P563" s="141"/>
      <c r="Q563" s="141"/>
      <c r="R563" s="141"/>
      <c r="S563" s="141"/>
      <c r="T563" s="141"/>
      <c r="U563" s="141"/>
      <c r="V563" s="141"/>
      <c r="W563" s="141"/>
      <c r="X563" s="141"/>
      <c r="Y563" s="141"/>
      <c r="Z563" s="141"/>
    </row>
    <row r="564" customFormat="false" ht="12.75" hidden="false" customHeight="true" outlineLevel="0" collapsed="false">
      <c r="A564" s="141"/>
      <c r="B564" s="162"/>
      <c r="C564" s="163"/>
      <c r="D564" s="141"/>
      <c r="E564" s="141"/>
      <c r="F564" s="162"/>
      <c r="G564" s="162"/>
      <c r="H564" s="141"/>
      <c r="I564" s="141"/>
      <c r="J564" s="141"/>
      <c r="K564" s="141"/>
      <c r="L564" s="141"/>
      <c r="M564" s="141"/>
      <c r="N564" s="141"/>
      <c r="O564" s="141"/>
      <c r="P564" s="141"/>
      <c r="Q564" s="141"/>
      <c r="R564" s="141"/>
      <c r="S564" s="141"/>
      <c r="T564" s="141"/>
      <c r="U564" s="141"/>
      <c r="V564" s="141"/>
      <c r="W564" s="141"/>
      <c r="X564" s="141"/>
      <c r="Y564" s="141"/>
      <c r="Z564" s="141"/>
    </row>
    <row r="565" customFormat="false" ht="12.75" hidden="false" customHeight="true" outlineLevel="0" collapsed="false">
      <c r="A565" s="141"/>
      <c r="B565" s="162"/>
      <c r="C565" s="163"/>
      <c r="D565" s="141"/>
      <c r="E565" s="141"/>
      <c r="F565" s="162"/>
      <c r="G565" s="162"/>
      <c r="H565" s="141"/>
      <c r="I565" s="141"/>
      <c r="J565" s="141"/>
      <c r="K565" s="141"/>
      <c r="L565" s="141"/>
      <c r="M565" s="141"/>
      <c r="N565" s="141"/>
      <c r="O565" s="141"/>
      <c r="P565" s="141"/>
      <c r="Q565" s="141"/>
      <c r="R565" s="141"/>
      <c r="S565" s="141"/>
      <c r="T565" s="141"/>
      <c r="U565" s="141"/>
      <c r="V565" s="141"/>
      <c r="W565" s="141"/>
      <c r="X565" s="141"/>
      <c r="Y565" s="141"/>
      <c r="Z565" s="141"/>
    </row>
    <row r="566" customFormat="false" ht="12.75" hidden="false" customHeight="true" outlineLevel="0" collapsed="false">
      <c r="A566" s="141"/>
      <c r="B566" s="162"/>
      <c r="C566" s="163"/>
      <c r="D566" s="141"/>
      <c r="E566" s="141"/>
      <c r="F566" s="162"/>
      <c r="G566" s="162"/>
      <c r="H566" s="141"/>
      <c r="I566" s="141"/>
      <c r="J566" s="141"/>
      <c r="K566" s="141"/>
      <c r="L566" s="141"/>
      <c r="M566" s="141"/>
      <c r="N566" s="141"/>
      <c r="O566" s="141"/>
      <c r="P566" s="141"/>
      <c r="Q566" s="141"/>
      <c r="R566" s="141"/>
      <c r="S566" s="141"/>
      <c r="T566" s="141"/>
      <c r="U566" s="141"/>
      <c r="V566" s="141"/>
      <c r="W566" s="141"/>
      <c r="X566" s="141"/>
      <c r="Y566" s="141"/>
      <c r="Z566" s="141"/>
    </row>
    <row r="567" customFormat="false" ht="12.75" hidden="false" customHeight="true" outlineLevel="0" collapsed="false">
      <c r="A567" s="141"/>
      <c r="B567" s="162"/>
      <c r="C567" s="163"/>
      <c r="D567" s="141"/>
      <c r="E567" s="141"/>
      <c r="F567" s="162"/>
      <c r="G567" s="162"/>
      <c r="H567" s="141"/>
      <c r="I567" s="141"/>
      <c r="J567" s="141"/>
      <c r="K567" s="141"/>
      <c r="L567" s="141"/>
      <c r="M567" s="141"/>
      <c r="N567" s="141"/>
      <c r="O567" s="141"/>
      <c r="P567" s="141"/>
      <c r="Q567" s="141"/>
      <c r="R567" s="141"/>
      <c r="S567" s="141"/>
      <c r="T567" s="141"/>
      <c r="U567" s="141"/>
      <c r="V567" s="141"/>
      <c r="W567" s="141"/>
      <c r="X567" s="141"/>
      <c r="Y567" s="141"/>
      <c r="Z567" s="141"/>
    </row>
    <row r="568" customFormat="false" ht="12.75" hidden="false" customHeight="true" outlineLevel="0" collapsed="false">
      <c r="A568" s="141"/>
      <c r="B568" s="162"/>
      <c r="C568" s="163"/>
      <c r="D568" s="141"/>
      <c r="E568" s="141"/>
      <c r="F568" s="162"/>
      <c r="G568" s="162"/>
      <c r="H568" s="141"/>
      <c r="I568" s="141"/>
      <c r="J568" s="141"/>
      <c r="K568" s="141"/>
      <c r="L568" s="141"/>
      <c r="M568" s="141"/>
      <c r="N568" s="141"/>
      <c r="O568" s="141"/>
      <c r="P568" s="141"/>
      <c r="Q568" s="141"/>
      <c r="R568" s="141"/>
      <c r="S568" s="141"/>
      <c r="T568" s="141"/>
      <c r="U568" s="141"/>
      <c r="V568" s="141"/>
      <c r="W568" s="141"/>
      <c r="X568" s="141"/>
      <c r="Y568" s="141"/>
      <c r="Z568" s="141"/>
    </row>
    <row r="569" customFormat="false" ht="12.75" hidden="false" customHeight="true" outlineLevel="0" collapsed="false">
      <c r="A569" s="141"/>
      <c r="B569" s="162"/>
      <c r="C569" s="163"/>
      <c r="D569" s="141"/>
      <c r="E569" s="141"/>
      <c r="F569" s="162"/>
      <c r="G569" s="162"/>
      <c r="H569" s="141"/>
      <c r="I569" s="141"/>
      <c r="J569" s="141"/>
      <c r="K569" s="141"/>
      <c r="L569" s="141"/>
      <c r="M569" s="141"/>
      <c r="N569" s="141"/>
      <c r="O569" s="141"/>
      <c r="P569" s="141"/>
      <c r="Q569" s="141"/>
      <c r="R569" s="141"/>
      <c r="S569" s="141"/>
      <c r="T569" s="141"/>
      <c r="U569" s="141"/>
      <c r="V569" s="141"/>
      <c r="W569" s="141"/>
      <c r="X569" s="141"/>
      <c r="Y569" s="141"/>
      <c r="Z569" s="141"/>
    </row>
    <row r="570" customFormat="false" ht="12.75" hidden="false" customHeight="true" outlineLevel="0" collapsed="false">
      <c r="A570" s="141"/>
      <c r="B570" s="162"/>
      <c r="C570" s="163"/>
      <c r="D570" s="141"/>
      <c r="E570" s="141"/>
      <c r="F570" s="162"/>
      <c r="G570" s="162"/>
      <c r="H570" s="141"/>
      <c r="I570" s="141"/>
      <c r="J570" s="141"/>
      <c r="K570" s="141"/>
      <c r="L570" s="141"/>
      <c r="M570" s="141"/>
      <c r="N570" s="141"/>
      <c r="O570" s="141"/>
      <c r="P570" s="141"/>
      <c r="Q570" s="141"/>
      <c r="R570" s="141"/>
      <c r="S570" s="141"/>
      <c r="T570" s="141"/>
      <c r="U570" s="141"/>
      <c r="V570" s="141"/>
      <c r="W570" s="141"/>
      <c r="X570" s="141"/>
      <c r="Y570" s="141"/>
      <c r="Z570" s="141"/>
    </row>
    <row r="571" customFormat="false" ht="12.75" hidden="false" customHeight="true" outlineLevel="0" collapsed="false">
      <c r="A571" s="141"/>
      <c r="B571" s="162"/>
      <c r="C571" s="163"/>
      <c r="D571" s="141"/>
      <c r="E571" s="141"/>
      <c r="F571" s="162"/>
      <c r="G571" s="162"/>
      <c r="H571" s="141"/>
      <c r="I571" s="141"/>
      <c r="J571" s="141"/>
      <c r="K571" s="141"/>
      <c r="L571" s="141"/>
      <c r="M571" s="141"/>
      <c r="N571" s="141"/>
      <c r="O571" s="141"/>
      <c r="P571" s="141"/>
      <c r="Q571" s="141"/>
      <c r="R571" s="141"/>
      <c r="S571" s="141"/>
      <c r="T571" s="141"/>
      <c r="U571" s="141"/>
      <c r="V571" s="141"/>
      <c r="W571" s="141"/>
      <c r="X571" s="141"/>
      <c r="Y571" s="141"/>
      <c r="Z571" s="141"/>
    </row>
    <row r="572" customFormat="false" ht="12.75" hidden="false" customHeight="true" outlineLevel="0" collapsed="false">
      <c r="A572" s="141"/>
      <c r="B572" s="162"/>
      <c r="C572" s="163"/>
      <c r="D572" s="141"/>
      <c r="E572" s="141"/>
      <c r="F572" s="162"/>
      <c r="G572" s="162"/>
      <c r="H572" s="141"/>
      <c r="I572" s="141"/>
      <c r="J572" s="141"/>
      <c r="K572" s="141"/>
      <c r="L572" s="141"/>
      <c r="M572" s="141"/>
      <c r="N572" s="141"/>
      <c r="O572" s="141"/>
      <c r="P572" s="141"/>
      <c r="Q572" s="141"/>
      <c r="R572" s="141"/>
      <c r="S572" s="141"/>
      <c r="T572" s="141"/>
      <c r="U572" s="141"/>
      <c r="V572" s="141"/>
      <c r="W572" s="141"/>
      <c r="X572" s="141"/>
      <c r="Y572" s="141"/>
      <c r="Z572" s="141"/>
    </row>
    <row r="573" customFormat="false" ht="12.75" hidden="false" customHeight="true" outlineLevel="0" collapsed="false">
      <c r="A573" s="141"/>
      <c r="B573" s="162"/>
      <c r="C573" s="163"/>
      <c r="D573" s="141"/>
      <c r="E573" s="141"/>
      <c r="F573" s="162"/>
      <c r="G573" s="162"/>
      <c r="H573" s="141"/>
      <c r="I573" s="141"/>
      <c r="J573" s="141"/>
      <c r="K573" s="141"/>
      <c r="L573" s="141"/>
      <c r="M573" s="141"/>
      <c r="N573" s="141"/>
      <c r="O573" s="141"/>
      <c r="P573" s="141"/>
      <c r="Q573" s="141"/>
      <c r="R573" s="141"/>
      <c r="S573" s="141"/>
      <c r="T573" s="141"/>
      <c r="U573" s="141"/>
      <c r="V573" s="141"/>
      <c r="W573" s="141"/>
      <c r="X573" s="141"/>
      <c r="Y573" s="141"/>
      <c r="Z573" s="141"/>
    </row>
    <row r="574" customFormat="false" ht="12.75" hidden="false" customHeight="true" outlineLevel="0" collapsed="false">
      <c r="A574" s="141"/>
      <c r="B574" s="162"/>
      <c r="C574" s="163"/>
      <c r="D574" s="141"/>
      <c r="E574" s="141"/>
      <c r="F574" s="162"/>
      <c r="G574" s="162"/>
      <c r="H574" s="141"/>
      <c r="I574" s="141"/>
      <c r="J574" s="141"/>
      <c r="K574" s="141"/>
      <c r="L574" s="141"/>
      <c r="M574" s="141"/>
      <c r="N574" s="141"/>
      <c r="O574" s="141"/>
      <c r="P574" s="141"/>
      <c r="Q574" s="141"/>
      <c r="R574" s="141"/>
      <c r="S574" s="141"/>
      <c r="T574" s="141"/>
      <c r="U574" s="141"/>
      <c r="V574" s="141"/>
      <c r="W574" s="141"/>
      <c r="X574" s="141"/>
      <c r="Y574" s="141"/>
      <c r="Z574" s="141"/>
    </row>
    <row r="575" customFormat="false" ht="12.75" hidden="false" customHeight="true" outlineLevel="0" collapsed="false">
      <c r="A575" s="141"/>
      <c r="B575" s="162"/>
      <c r="C575" s="163"/>
      <c r="D575" s="141"/>
      <c r="E575" s="141"/>
      <c r="F575" s="162"/>
      <c r="G575" s="162"/>
      <c r="H575" s="141"/>
      <c r="I575" s="141"/>
      <c r="J575" s="141"/>
      <c r="K575" s="141"/>
      <c r="L575" s="141"/>
      <c r="M575" s="141"/>
      <c r="N575" s="141"/>
      <c r="O575" s="141"/>
      <c r="P575" s="141"/>
      <c r="Q575" s="141"/>
      <c r="R575" s="141"/>
      <c r="S575" s="141"/>
      <c r="T575" s="141"/>
      <c r="U575" s="141"/>
      <c r="V575" s="141"/>
      <c r="W575" s="141"/>
      <c r="X575" s="141"/>
      <c r="Y575" s="141"/>
      <c r="Z575" s="141"/>
    </row>
    <row r="576" customFormat="false" ht="12.75" hidden="false" customHeight="true" outlineLevel="0" collapsed="false">
      <c r="A576" s="141"/>
      <c r="B576" s="162"/>
      <c r="C576" s="163"/>
      <c r="D576" s="141"/>
      <c r="E576" s="141"/>
      <c r="F576" s="162"/>
      <c r="G576" s="162"/>
      <c r="H576" s="141"/>
      <c r="I576" s="141"/>
      <c r="J576" s="141"/>
      <c r="K576" s="141"/>
      <c r="L576" s="141"/>
      <c r="M576" s="141"/>
      <c r="N576" s="141"/>
      <c r="O576" s="141"/>
      <c r="P576" s="141"/>
      <c r="Q576" s="141"/>
      <c r="R576" s="141"/>
      <c r="S576" s="141"/>
      <c r="T576" s="141"/>
      <c r="U576" s="141"/>
      <c r="V576" s="141"/>
      <c r="W576" s="141"/>
      <c r="X576" s="141"/>
      <c r="Y576" s="141"/>
      <c r="Z576" s="141"/>
    </row>
    <row r="577" customFormat="false" ht="12.75" hidden="false" customHeight="true" outlineLevel="0" collapsed="false">
      <c r="A577" s="141"/>
      <c r="B577" s="162"/>
      <c r="C577" s="163"/>
      <c r="D577" s="141"/>
      <c r="E577" s="141"/>
      <c r="F577" s="162"/>
      <c r="G577" s="162"/>
      <c r="H577" s="141"/>
      <c r="I577" s="141"/>
      <c r="J577" s="141"/>
      <c r="K577" s="141"/>
      <c r="L577" s="141"/>
      <c r="M577" s="141"/>
      <c r="N577" s="141"/>
      <c r="O577" s="141"/>
      <c r="P577" s="141"/>
      <c r="Q577" s="141"/>
      <c r="R577" s="141"/>
      <c r="S577" s="141"/>
      <c r="T577" s="141"/>
      <c r="U577" s="141"/>
      <c r="V577" s="141"/>
      <c r="W577" s="141"/>
      <c r="X577" s="141"/>
      <c r="Y577" s="141"/>
      <c r="Z577" s="141"/>
    </row>
    <row r="578" customFormat="false" ht="12.75" hidden="false" customHeight="true" outlineLevel="0" collapsed="false">
      <c r="A578" s="141"/>
      <c r="B578" s="162"/>
      <c r="C578" s="163"/>
      <c r="D578" s="141"/>
      <c r="E578" s="141"/>
      <c r="F578" s="162"/>
      <c r="G578" s="162"/>
      <c r="H578" s="141"/>
      <c r="I578" s="141"/>
      <c r="J578" s="141"/>
      <c r="K578" s="141"/>
      <c r="L578" s="141"/>
      <c r="M578" s="141"/>
      <c r="N578" s="141"/>
      <c r="O578" s="141"/>
      <c r="P578" s="141"/>
      <c r="Q578" s="141"/>
      <c r="R578" s="141"/>
      <c r="S578" s="141"/>
      <c r="T578" s="141"/>
      <c r="U578" s="141"/>
      <c r="V578" s="141"/>
      <c r="W578" s="141"/>
      <c r="X578" s="141"/>
      <c r="Y578" s="141"/>
      <c r="Z578" s="141"/>
    </row>
    <row r="579" customFormat="false" ht="12.75" hidden="false" customHeight="true" outlineLevel="0" collapsed="false">
      <c r="A579" s="141"/>
      <c r="B579" s="162"/>
      <c r="C579" s="163"/>
      <c r="D579" s="141"/>
      <c r="E579" s="141"/>
      <c r="F579" s="162"/>
      <c r="G579" s="162"/>
      <c r="H579" s="141"/>
      <c r="I579" s="141"/>
      <c r="J579" s="141"/>
      <c r="K579" s="141"/>
      <c r="L579" s="141"/>
      <c r="M579" s="141"/>
      <c r="N579" s="141"/>
      <c r="O579" s="141"/>
      <c r="P579" s="141"/>
      <c r="Q579" s="141"/>
      <c r="R579" s="141"/>
      <c r="S579" s="141"/>
      <c r="T579" s="141"/>
      <c r="U579" s="141"/>
      <c r="V579" s="141"/>
      <c r="W579" s="141"/>
      <c r="X579" s="141"/>
      <c r="Y579" s="141"/>
      <c r="Z579" s="141"/>
    </row>
    <row r="580" customFormat="false" ht="12.75" hidden="false" customHeight="true" outlineLevel="0" collapsed="false">
      <c r="A580" s="141"/>
      <c r="B580" s="162"/>
      <c r="C580" s="163"/>
      <c r="D580" s="141"/>
      <c r="E580" s="141"/>
      <c r="F580" s="162"/>
      <c r="G580" s="162"/>
      <c r="H580" s="141"/>
      <c r="I580" s="141"/>
      <c r="J580" s="141"/>
      <c r="K580" s="141"/>
      <c r="L580" s="141"/>
      <c r="M580" s="141"/>
      <c r="N580" s="141"/>
      <c r="O580" s="141"/>
      <c r="P580" s="141"/>
      <c r="Q580" s="141"/>
      <c r="R580" s="141"/>
      <c r="S580" s="141"/>
      <c r="T580" s="141"/>
      <c r="U580" s="141"/>
      <c r="V580" s="141"/>
      <c r="W580" s="141"/>
      <c r="X580" s="141"/>
      <c r="Y580" s="141"/>
      <c r="Z580" s="141"/>
    </row>
    <row r="581" customFormat="false" ht="12.75" hidden="false" customHeight="true" outlineLevel="0" collapsed="false">
      <c r="A581" s="141"/>
      <c r="B581" s="162"/>
      <c r="C581" s="163"/>
      <c r="D581" s="141"/>
      <c r="E581" s="141"/>
      <c r="F581" s="162"/>
      <c r="G581" s="162"/>
      <c r="H581" s="141"/>
      <c r="I581" s="141"/>
      <c r="J581" s="141"/>
      <c r="K581" s="141"/>
      <c r="L581" s="141"/>
      <c r="M581" s="141"/>
      <c r="N581" s="141"/>
      <c r="O581" s="141"/>
      <c r="P581" s="141"/>
      <c r="Q581" s="141"/>
      <c r="R581" s="141"/>
      <c r="S581" s="141"/>
      <c r="T581" s="141"/>
      <c r="U581" s="141"/>
      <c r="V581" s="141"/>
      <c r="W581" s="141"/>
      <c r="X581" s="141"/>
      <c r="Y581" s="141"/>
      <c r="Z581" s="141"/>
    </row>
    <row r="582" customFormat="false" ht="12.75" hidden="false" customHeight="true" outlineLevel="0" collapsed="false">
      <c r="A582" s="141"/>
      <c r="B582" s="162"/>
      <c r="C582" s="163"/>
      <c r="D582" s="141"/>
      <c r="E582" s="141"/>
      <c r="F582" s="162"/>
      <c r="G582" s="162"/>
      <c r="H582" s="141"/>
      <c r="I582" s="141"/>
      <c r="J582" s="141"/>
      <c r="K582" s="141"/>
      <c r="L582" s="141"/>
      <c r="M582" s="141"/>
      <c r="N582" s="141"/>
      <c r="O582" s="141"/>
      <c r="P582" s="141"/>
      <c r="Q582" s="141"/>
      <c r="R582" s="141"/>
      <c r="S582" s="141"/>
      <c r="T582" s="141"/>
      <c r="U582" s="141"/>
      <c r="V582" s="141"/>
      <c r="W582" s="141"/>
      <c r="X582" s="141"/>
      <c r="Y582" s="141"/>
      <c r="Z582" s="141"/>
    </row>
    <row r="583" customFormat="false" ht="12.75" hidden="false" customHeight="true" outlineLevel="0" collapsed="false">
      <c r="A583" s="141"/>
      <c r="B583" s="162"/>
      <c r="C583" s="163"/>
      <c r="D583" s="141"/>
      <c r="E583" s="141"/>
      <c r="F583" s="162"/>
      <c r="G583" s="162"/>
      <c r="H583" s="141"/>
      <c r="I583" s="141"/>
      <c r="J583" s="141"/>
      <c r="K583" s="141"/>
      <c r="L583" s="141"/>
      <c r="M583" s="141"/>
      <c r="N583" s="141"/>
      <c r="O583" s="141"/>
      <c r="P583" s="141"/>
      <c r="Q583" s="141"/>
      <c r="R583" s="141"/>
      <c r="S583" s="141"/>
      <c r="T583" s="141"/>
      <c r="U583" s="141"/>
      <c r="V583" s="141"/>
      <c r="W583" s="141"/>
      <c r="X583" s="141"/>
      <c r="Y583" s="141"/>
      <c r="Z583" s="141"/>
    </row>
    <row r="584" customFormat="false" ht="12.75" hidden="false" customHeight="true" outlineLevel="0" collapsed="false">
      <c r="A584" s="141"/>
      <c r="B584" s="162"/>
      <c r="C584" s="163"/>
      <c r="D584" s="141"/>
      <c r="E584" s="141"/>
      <c r="F584" s="162"/>
      <c r="G584" s="162"/>
      <c r="H584" s="141"/>
      <c r="I584" s="141"/>
      <c r="J584" s="141"/>
      <c r="K584" s="141"/>
      <c r="L584" s="141"/>
      <c r="M584" s="141"/>
      <c r="N584" s="141"/>
      <c r="O584" s="141"/>
      <c r="P584" s="141"/>
      <c r="Q584" s="141"/>
      <c r="R584" s="141"/>
      <c r="S584" s="141"/>
      <c r="T584" s="141"/>
      <c r="U584" s="141"/>
      <c r="V584" s="141"/>
      <c r="W584" s="141"/>
      <c r="X584" s="141"/>
      <c r="Y584" s="141"/>
      <c r="Z584" s="141"/>
    </row>
    <row r="585" customFormat="false" ht="12.75" hidden="false" customHeight="true" outlineLevel="0" collapsed="false">
      <c r="A585" s="141"/>
      <c r="B585" s="162"/>
      <c r="C585" s="163"/>
      <c r="D585" s="141"/>
      <c r="E585" s="141"/>
      <c r="F585" s="162"/>
      <c r="G585" s="162"/>
      <c r="H585" s="141"/>
      <c r="I585" s="141"/>
      <c r="J585" s="141"/>
      <c r="K585" s="141"/>
      <c r="L585" s="141"/>
      <c r="M585" s="141"/>
      <c r="N585" s="141"/>
      <c r="O585" s="141"/>
      <c r="P585" s="141"/>
      <c r="Q585" s="141"/>
      <c r="R585" s="141"/>
      <c r="S585" s="141"/>
      <c r="T585" s="141"/>
      <c r="U585" s="141"/>
      <c r="V585" s="141"/>
      <c r="W585" s="141"/>
      <c r="X585" s="141"/>
      <c r="Y585" s="141"/>
      <c r="Z585" s="141"/>
    </row>
    <row r="586" customFormat="false" ht="12.75" hidden="false" customHeight="true" outlineLevel="0" collapsed="false">
      <c r="A586" s="141"/>
      <c r="B586" s="162"/>
      <c r="C586" s="163"/>
      <c r="D586" s="141"/>
      <c r="E586" s="141"/>
      <c r="F586" s="162"/>
      <c r="G586" s="162"/>
      <c r="H586" s="141"/>
      <c r="I586" s="141"/>
      <c r="J586" s="141"/>
      <c r="K586" s="141"/>
      <c r="L586" s="141"/>
      <c r="M586" s="141"/>
      <c r="N586" s="141"/>
      <c r="O586" s="141"/>
      <c r="P586" s="141"/>
      <c r="Q586" s="141"/>
      <c r="R586" s="141"/>
      <c r="S586" s="141"/>
      <c r="T586" s="141"/>
      <c r="U586" s="141"/>
      <c r="V586" s="141"/>
      <c r="W586" s="141"/>
      <c r="X586" s="141"/>
      <c r="Y586" s="141"/>
      <c r="Z586" s="141"/>
    </row>
    <row r="587" customFormat="false" ht="12.75" hidden="false" customHeight="true" outlineLevel="0" collapsed="false">
      <c r="A587" s="141"/>
      <c r="B587" s="162"/>
      <c r="C587" s="163"/>
      <c r="D587" s="141"/>
      <c r="E587" s="141"/>
      <c r="F587" s="162"/>
      <c r="G587" s="162"/>
      <c r="H587" s="141"/>
      <c r="I587" s="141"/>
      <c r="J587" s="141"/>
      <c r="K587" s="141"/>
      <c r="L587" s="141"/>
      <c r="M587" s="141"/>
      <c r="N587" s="141"/>
      <c r="O587" s="141"/>
      <c r="P587" s="141"/>
      <c r="Q587" s="141"/>
      <c r="R587" s="141"/>
      <c r="S587" s="141"/>
      <c r="T587" s="141"/>
      <c r="U587" s="141"/>
      <c r="V587" s="141"/>
      <c r="W587" s="141"/>
      <c r="X587" s="141"/>
      <c r="Y587" s="141"/>
      <c r="Z587" s="141"/>
    </row>
    <row r="588" customFormat="false" ht="12.75" hidden="false" customHeight="true" outlineLevel="0" collapsed="false">
      <c r="A588" s="141"/>
      <c r="B588" s="162"/>
      <c r="C588" s="163"/>
      <c r="D588" s="141"/>
      <c r="E588" s="141"/>
      <c r="F588" s="162"/>
      <c r="G588" s="162"/>
      <c r="H588" s="141"/>
      <c r="I588" s="141"/>
      <c r="J588" s="141"/>
      <c r="K588" s="141"/>
      <c r="L588" s="141"/>
      <c r="M588" s="141"/>
      <c r="N588" s="141"/>
      <c r="O588" s="141"/>
      <c r="P588" s="141"/>
      <c r="Q588" s="141"/>
      <c r="R588" s="141"/>
      <c r="S588" s="141"/>
      <c r="T588" s="141"/>
      <c r="U588" s="141"/>
      <c r="V588" s="141"/>
      <c r="W588" s="141"/>
      <c r="X588" s="141"/>
      <c r="Y588" s="141"/>
      <c r="Z588" s="141"/>
    </row>
    <row r="589" customFormat="false" ht="12.75" hidden="false" customHeight="true" outlineLevel="0" collapsed="false">
      <c r="A589" s="141"/>
      <c r="B589" s="162"/>
      <c r="C589" s="163"/>
      <c r="D589" s="141"/>
      <c r="E589" s="141"/>
      <c r="F589" s="162"/>
      <c r="G589" s="162"/>
      <c r="H589" s="141"/>
      <c r="I589" s="141"/>
      <c r="J589" s="141"/>
      <c r="K589" s="141"/>
      <c r="L589" s="141"/>
      <c r="M589" s="141"/>
      <c r="N589" s="141"/>
      <c r="O589" s="141"/>
      <c r="P589" s="141"/>
      <c r="Q589" s="141"/>
      <c r="R589" s="141"/>
      <c r="S589" s="141"/>
      <c r="T589" s="141"/>
      <c r="U589" s="141"/>
      <c r="V589" s="141"/>
      <c r="W589" s="141"/>
      <c r="X589" s="141"/>
      <c r="Y589" s="141"/>
      <c r="Z589" s="141"/>
    </row>
    <row r="590" customFormat="false" ht="12.75" hidden="false" customHeight="true" outlineLevel="0" collapsed="false">
      <c r="A590" s="141"/>
      <c r="B590" s="162"/>
      <c r="C590" s="163"/>
      <c r="D590" s="141"/>
      <c r="E590" s="141"/>
      <c r="F590" s="162"/>
      <c r="G590" s="162"/>
      <c r="H590" s="141"/>
      <c r="I590" s="141"/>
      <c r="J590" s="141"/>
      <c r="K590" s="141"/>
      <c r="L590" s="141"/>
      <c r="M590" s="141"/>
      <c r="N590" s="141"/>
      <c r="O590" s="141"/>
      <c r="P590" s="141"/>
      <c r="Q590" s="141"/>
      <c r="R590" s="141"/>
      <c r="S590" s="141"/>
      <c r="T590" s="141"/>
      <c r="U590" s="141"/>
      <c r="V590" s="141"/>
      <c r="W590" s="141"/>
      <c r="X590" s="141"/>
      <c r="Y590" s="141"/>
      <c r="Z590" s="141"/>
    </row>
    <row r="591" customFormat="false" ht="12.75" hidden="false" customHeight="true" outlineLevel="0" collapsed="false">
      <c r="A591" s="141"/>
      <c r="B591" s="162"/>
      <c r="C591" s="163"/>
      <c r="D591" s="141"/>
      <c r="E591" s="141"/>
      <c r="F591" s="162"/>
      <c r="G591" s="162"/>
      <c r="H591" s="141"/>
      <c r="I591" s="141"/>
      <c r="J591" s="141"/>
      <c r="K591" s="141"/>
      <c r="L591" s="141"/>
      <c r="M591" s="141"/>
      <c r="N591" s="141"/>
      <c r="O591" s="141"/>
      <c r="P591" s="141"/>
      <c r="Q591" s="141"/>
      <c r="R591" s="141"/>
      <c r="S591" s="141"/>
      <c r="T591" s="141"/>
      <c r="U591" s="141"/>
      <c r="V591" s="141"/>
      <c r="W591" s="141"/>
      <c r="X591" s="141"/>
      <c r="Y591" s="141"/>
      <c r="Z591" s="141"/>
    </row>
    <row r="592" customFormat="false" ht="12.75" hidden="false" customHeight="true" outlineLevel="0" collapsed="false">
      <c r="A592" s="141"/>
      <c r="B592" s="162"/>
      <c r="C592" s="163"/>
      <c r="D592" s="141"/>
      <c r="E592" s="141"/>
      <c r="F592" s="162"/>
      <c r="G592" s="162"/>
      <c r="H592" s="141"/>
      <c r="I592" s="141"/>
      <c r="J592" s="141"/>
      <c r="K592" s="141"/>
      <c r="L592" s="141"/>
      <c r="M592" s="141"/>
      <c r="N592" s="141"/>
      <c r="O592" s="141"/>
      <c r="P592" s="141"/>
      <c r="Q592" s="141"/>
      <c r="R592" s="141"/>
      <c r="S592" s="141"/>
      <c r="T592" s="141"/>
      <c r="U592" s="141"/>
      <c r="V592" s="141"/>
      <c r="W592" s="141"/>
      <c r="X592" s="141"/>
      <c r="Y592" s="141"/>
      <c r="Z592" s="141"/>
    </row>
    <row r="593" customFormat="false" ht="12.75" hidden="false" customHeight="true" outlineLevel="0" collapsed="false">
      <c r="A593" s="141"/>
      <c r="B593" s="162"/>
      <c r="C593" s="163"/>
      <c r="D593" s="141"/>
      <c r="E593" s="141"/>
      <c r="F593" s="162"/>
      <c r="G593" s="162"/>
      <c r="H593" s="141"/>
      <c r="I593" s="141"/>
      <c r="J593" s="141"/>
      <c r="K593" s="141"/>
      <c r="L593" s="141"/>
      <c r="M593" s="141"/>
      <c r="N593" s="141"/>
      <c r="O593" s="141"/>
      <c r="P593" s="141"/>
      <c r="Q593" s="141"/>
      <c r="R593" s="141"/>
      <c r="S593" s="141"/>
      <c r="T593" s="141"/>
      <c r="U593" s="141"/>
      <c r="V593" s="141"/>
      <c r="W593" s="141"/>
      <c r="X593" s="141"/>
      <c r="Y593" s="141"/>
      <c r="Z593" s="141"/>
    </row>
    <row r="594" customFormat="false" ht="12.75" hidden="false" customHeight="true" outlineLevel="0" collapsed="false">
      <c r="A594" s="141"/>
      <c r="B594" s="162"/>
      <c r="C594" s="163"/>
      <c r="D594" s="141"/>
      <c r="E594" s="141"/>
      <c r="F594" s="162"/>
      <c r="G594" s="162"/>
      <c r="H594" s="141"/>
      <c r="I594" s="141"/>
      <c r="J594" s="141"/>
      <c r="K594" s="141"/>
      <c r="L594" s="141"/>
      <c r="M594" s="141"/>
      <c r="N594" s="141"/>
      <c r="O594" s="141"/>
      <c r="P594" s="141"/>
      <c r="Q594" s="141"/>
      <c r="R594" s="141"/>
      <c r="S594" s="141"/>
      <c r="T594" s="141"/>
      <c r="U594" s="141"/>
      <c r="V594" s="141"/>
      <c r="W594" s="141"/>
      <c r="X594" s="141"/>
      <c r="Y594" s="141"/>
      <c r="Z594" s="141"/>
    </row>
    <row r="595" customFormat="false" ht="12.75" hidden="false" customHeight="true" outlineLevel="0" collapsed="false">
      <c r="A595" s="141"/>
      <c r="B595" s="162"/>
      <c r="C595" s="163"/>
      <c r="D595" s="141"/>
      <c r="E595" s="141"/>
      <c r="F595" s="162"/>
      <c r="G595" s="162"/>
      <c r="H595" s="141"/>
      <c r="I595" s="141"/>
      <c r="J595" s="141"/>
      <c r="K595" s="141"/>
      <c r="L595" s="141"/>
      <c r="M595" s="141"/>
      <c r="N595" s="141"/>
      <c r="O595" s="141"/>
      <c r="P595" s="141"/>
      <c r="Q595" s="141"/>
      <c r="R595" s="141"/>
      <c r="S595" s="141"/>
      <c r="T595" s="141"/>
      <c r="U595" s="141"/>
      <c r="V595" s="141"/>
      <c r="W595" s="141"/>
      <c r="X595" s="141"/>
      <c r="Y595" s="141"/>
      <c r="Z595" s="141"/>
    </row>
    <row r="596" customFormat="false" ht="12.75" hidden="false" customHeight="true" outlineLevel="0" collapsed="false">
      <c r="A596" s="141"/>
      <c r="B596" s="162"/>
      <c r="C596" s="163"/>
      <c r="D596" s="141"/>
      <c r="E596" s="141"/>
      <c r="F596" s="162"/>
      <c r="G596" s="162"/>
      <c r="H596" s="141"/>
      <c r="I596" s="141"/>
      <c r="J596" s="141"/>
      <c r="K596" s="141"/>
      <c r="L596" s="141"/>
      <c r="M596" s="141"/>
      <c r="N596" s="141"/>
      <c r="O596" s="141"/>
      <c r="P596" s="141"/>
      <c r="Q596" s="141"/>
      <c r="R596" s="141"/>
      <c r="S596" s="141"/>
      <c r="T596" s="141"/>
      <c r="U596" s="141"/>
      <c r="V596" s="141"/>
      <c r="W596" s="141"/>
      <c r="X596" s="141"/>
      <c r="Y596" s="141"/>
      <c r="Z596" s="141"/>
    </row>
    <row r="597" customFormat="false" ht="12.75" hidden="false" customHeight="true" outlineLevel="0" collapsed="false">
      <c r="A597" s="141"/>
      <c r="B597" s="162"/>
      <c r="C597" s="163"/>
      <c r="D597" s="141"/>
      <c r="E597" s="141"/>
      <c r="F597" s="162"/>
      <c r="G597" s="162"/>
      <c r="H597" s="141"/>
      <c r="I597" s="141"/>
      <c r="J597" s="141"/>
      <c r="K597" s="141"/>
      <c r="L597" s="141"/>
      <c r="M597" s="141"/>
      <c r="N597" s="141"/>
      <c r="O597" s="141"/>
      <c r="P597" s="141"/>
      <c r="Q597" s="141"/>
      <c r="R597" s="141"/>
      <c r="S597" s="141"/>
      <c r="T597" s="141"/>
      <c r="U597" s="141"/>
      <c r="V597" s="141"/>
      <c r="W597" s="141"/>
      <c r="X597" s="141"/>
      <c r="Y597" s="141"/>
      <c r="Z597" s="141"/>
    </row>
    <row r="598" customFormat="false" ht="12.75" hidden="false" customHeight="true" outlineLevel="0" collapsed="false">
      <c r="A598" s="141"/>
      <c r="B598" s="162"/>
      <c r="C598" s="163"/>
      <c r="D598" s="141"/>
      <c r="E598" s="141"/>
      <c r="F598" s="162"/>
      <c r="G598" s="162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  <c r="Z598" s="141"/>
    </row>
    <row r="599" customFormat="false" ht="12.75" hidden="false" customHeight="true" outlineLevel="0" collapsed="false">
      <c r="A599" s="141"/>
      <c r="B599" s="162"/>
      <c r="C599" s="163"/>
      <c r="D599" s="141"/>
      <c r="E599" s="141"/>
      <c r="F599" s="162"/>
      <c r="G599" s="162"/>
      <c r="H599" s="141"/>
      <c r="I599" s="141"/>
      <c r="J599" s="141"/>
      <c r="K599" s="141"/>
      <c r="L599" s="141"/>
      <c r="M599" s="141"/>
      <c r="N599" s="141"/>
      <c r="O599" s="141"/>
      <c r="P599" s="141"/>
      <c r="Q599" s="141"/>
      <c r="R599" s="141"/>
      <c r="S599" s="141"/>
      <c r="T599" s="141"/>
      <c r="U599" s="141"/>
      <c r="V599" s="141"/>
      <c r="W599" s="141"/>
      <c r="X599" s="141"/>
      <c r="Y599" s="141"/>
      <c r="Z599" s="141"/>
    </row>
    <row r="600" customFormat="false" ht="12.75" hidden="false" customHeight="true" outlineLevel="0" collapsed="false">
      <c r="A600" s="141"/>
      <c r="B600" s="162"/>
      <c r="C600" s="163"/>
      <c r="D600" s="141"/>
      <c r="E600" s="141"/>
      <c r="F600" s="162"/>
      <c r="G600" s="162"/>
      <c r="H600" s="141"/>
      <c r="I600" s="141"/>
      <c r="J600" s="141"/>
      <c r="K600" s="141"/>
      <c r="L600" s="141"/>
      <c r="M600" s="141"/>
      <c r="N600" s="141"/>
      <c r="O600" s="141"/>
      <c r="P600" s="141"/>
      <c r="Q600" s="141"/>
      <c r="R600" s="141"/>
      <c r="S600" s="141"/>
      <c r="T600" s="141"/>
      <c r="U600" s="141"/>
      <c r="V600" s="141"/>
      <c r="W600" s="141"/>
      <c r="X600" s="141"/>
      <c r="Y600" s="141"/>
      <c r="Z600" s="141"/>
    </row>
    <row r="601" customFormat="false" ht="12.75" hidden="false" customHeight="true" outlineLevel="0" collapsed="false">
      <c r="A601" s="141"/>
      <c r="B601" s="162"/>
      <c r="C601" s="163"/>
      <c r="D601" s="141"/>
      <c r="E601" s="141"/>
      <c r="F601" s="162"/>
      <c r="G601" s="162"/>
      <c r="H601" s="141"/>
      <c r="I601" s="141"/>
      <c r="J601" s="141"/>
      <c r="K601" s="141"/>
      <c r="L601" s="141"/>
      <c r="M601" s="141"/>
      <c r="N601" s="141"/>
      <c r="O601" s="141"/>
      <c r="P601" s="141"/>
      <c r="Q601" s="141"/>
      <c r="R601" s="141"/>
      <c r="S601" s="141"/>
      <c r="T601" s="141"/>
      <c r="U601" s="141"/>
      <c r="V601" s="141"/>
      <c r="W601" s="141"/>
      <c r="X601" s="141"/>
      <c r="Y601" s="141"/>
      <c r="Z601" s="141"/>
    </row>
    <row r="602" customFormat="false" ht="12.75" hidden="false" customHeight="true" outlineLevel="0" collapsed="false">
      <c r="A602" s="141"/>
      <c r="B602" s="162"/>
      <c r="C602" s="163"/>
      <c r="D602" s="141"/>
      <c r="E602" s="141"/>
      <c r="F602" s="162"/>
      <c r="G602" s="162"/>
      <c r="H602" s="141"/>
      <c r="I602" s="141"/>
      <c r="J602" s="141"/>
      <c r="K602" s="141"/>
      <c r="L602" s="141"/>
      <c r="M602" s="141"/>
      <c r="N602" s="141"/>
      <c r="O602" s="141"/>
      <c r="P602" s="141"/>
      <c r="Q602" s="141"/>
      <c r="R602" s="141"/>
      <c r="S602" s="141"/>
      <c r="T602" s="141"/>
      <c r="U602" s="141"/>
      <c r="V602" s="141"/>
      <c r="W602" s="141"/>
      <c r="X602" s="141"/>
      <c r="Y602" s="141"/>
      <c r="Z602" s="141"/>
    </row>
    <row r="603" customFormat="false" ht="12.75" hidden="false" customHeight="true" outlineLevel="0" collapsed="false">
      <c r="A603" s="141"/>
      <c r="B603" s="162"/>
      <c r="C603" s="163"/>
      <c r="D603" s="141"/>
      <c r="E603" s="141"/>
      <c r="F603" s="162"/>
      <c r="G603" s="162"/>
      <c r="H603" s="141"/>
      <c r="I603" s="141"/>
      <c r="J603" s="141"/>
      <c r="K603" s="141"/>
      <c r="L603" s="141"/>
      <c r="M603" s="141"/>
      <c r="N603" s="141"/>
      <c r="O603" s="141"/>
      <c r="P603" s="141"/>
      <c r="Q603" s="141"/>
      <c r="R603" s="141"/>
      <c r="S603" s="141"/>
      <c r="T603" s="141"/>
      <c r="U603" s="141"/>
      <c r="V603" s="141"/>
      <c r="W603" s="141"/>
      <c r="X603" s="141"/>
      <c r="Y603" s="141"/>
      <c r="Z603" s="141"/>
    </row>
    <row r="604" customFormat="false" ht="12.75" hidden="false" customHeight="true" outlineLevel="0" collapsed="false">
      <c r="A604" s="141"/>
      <c r="B604" s="162"/>
      <c r="C604" s="163"/>
      <c r="D604" s="141"/>
      <c r="E604" s="141"/>
      <c r="F604" s="162"/>
      <c r="G604" s="162"/>
      <c r="H604" s="141"/>
      <c r="I604" s="141"/>
      <c r="J604" s="141"/>
      <c r="K604" s="141"/>
      <c r="L604" s="141"/>
      <c r="M604" s="141"/>
      <c r="N604" s="141"/>
      <c r="O604" s="141"/>
      <c r="P604" s="141"/>
      <c r="Q604" s="141"/>
      <c r="R604" s="141"/>
      <c r="S604" s="141"/>
      <c r="T604" s="141"/>
      <c r="U604" s="141"/>
      <c r="V604" s="141"/>
      <c r="W604" s="141"/>
      <c r="X604" s="141"/>
      <c r="Y604" s="141"/>
      <c r="Z604" s="141"/>
    </row>
    <row r="605" customFormat="false" ht="12.75" hidden="false" customHeight="true" outlineLevel="0" collapsed="false">
      <c r="A605" s="141"/>
      <c r="B605" s="162"/>
      <c r="C605" s="163"/>
      <c r="D605" s="141"/>
      <c r="E605" s="141"/>
      <c r="F605" s="162"/>
      <c r="G605" s="162"/>
      <c r="H605" s="141"/>
      <c r="I605" s="141"/>
      <c r="J605" s="141"/>
      <c r="K605" s="141"/>
      <c r="L605" s="141"/>
      <c r="M605" s="141"/>
      <c r="N605" s="141"/>
      <c r="O605" s="141"/>
      <c r="P605" s="141"/>
      <c r="Q605" s="141"/>
      <c r="R605" s="141"/>
      <c r="S605" s="141"/>
      <c r="T605" s="141"/>
      <c r="U605" s="141"/>
      <c r="V605" s="141"/>
      <c r="W605" s="141"/>
      <c r="X605" s="141"/>
      <c r="Y605" s="141"/>
      <c r="Z605" s="141"/>
    </row>
    <row r="606" customFormat="false" ht="12.75" hidden="false" customHeight="true" outlineLevel="0" collapsed="false">
      <c r="A606" s="141"/>
      <c r="B606" s="162"/>
      <c r="C606" s="163"/>
      <c r="D606" s="141"/>
      <c r="E606" s="141"/>
      <c r="F606" s="162"/>
      <c r="G606" s="162"/>
      <c r="H606" s="141"/>
      <c r="I606" s="141"/>
      <c r="J606" s="141"/>
      <c r="K606" s="141"/>
      <c r="L606" s="141"/>
      <c r="M606" s="141"/>
      <c r="N606" s="141"/>
      <c r="O606" s="141"/>
      <c r="P606" s="141"/>
      <c r="Q606" s="141"/>
      <c r="R606" s="141"/>
      <c r="S606" s="141"/>
      <c r="T606" s="141"/>
      <c r="U606" s="141"/>
      <c r="V606" s="141"/>
      <c r="W606" s="141"/>
      <c r="X606" s="141"/>
      <c r="Y606" s="141"/>
      <c r="Z606" s="141"/>
    </row>
    <row r="607" customFormat="false" ht="12.75" hidden="false" customHeight="true" outlineLevel="0" collapsed="false">
      <c r="A607" s="141"/>
      <c r="B607" s="162"/>
      <c r="C607" s="163"/>
      <c r="D607" s="141"/>
      <c r="E607" s="141"/>
      <c r="F607" s="162"/>
      <c r="G607" s="162"/>
      <c r="H607" s="141"/>
      <c r="I607" s="141"/>
      <c r="J607" s="141"/>
      <c r="K607" s="141"/>
      <c r="L607" s="141"/>
      <c r="M607" s="141"/>
      <c r="N607" s="141"/>
      <c r="O607" s="141"/>
      <c r="P607" s="141"/>
      <c r="Q607" s="141"/>
      <c r="R607" s="141"/>
      <c r="S607" s="141"/>
      <c r="T607" s="141"/>
      <c r="U607" s="141"/>
      <c r="V607" s="141"/>
      <c r="W607" s="141"/>
      <c r="X607" s="141"/>
      <c r="Y607" s="141"/>
      <c r="Z607" s="141"/>
    </row>
    <row r="608" customFormat="false" ht="12.75" hidden="false" customHeight="true" outlineLevel="0" collapsed="false">
      <c r="A608" s="141"/>
      <c r="B608" s="162"/>
      <c r="C608" s="163"/>
      <c r="D608" s="141"/>
      <c r="E608" s="141"/>
      <c r="F608" s="162"/>
      <c r="G608" s="162"/>
      <c r="H608" s="141"/>
      <c r="I608" s="141"/>
      <c r="J608" s="141"/>
      <c r="K608" s="141"/>
      <c r="L608" s="141"/>
      <c r="M608" s="141"/>
      <c r="N608" s="141"/>
      <c r="O608" s="141"/>
      <c r="P608" s="141"/>
      <c r="Q608" s="141"/>
      <c r="R608" s="141"/>
      <c r="S608" s="141"/>
      <c r="T608" s="141"/>
      <c r="U608" s="141"/>
      <c r="V608" s="141"/>
      <c r="W608" s="141"/>
      <c r="X608" s="141"/>
      <c r="Y608" s="141"/>
      <c r="Z608" s="141"/>
    </row>
    <row r="609" customFormat="false" ht="12.75" hidden="false" customHeight="true" outlineLevel="0" collapsed="false">
      <c r="A609" s="141"/>
      <c r="B609" s="162"/>
      <c r="C609" s="163"/>
      <c r="D609" s="141"/>
      <c r="E609" s="141"/>
      <c r="F609" s="162"/>
      <c r="G609" s="162"/>
      <c r="H609" s="141"/>
      <c r="I609" s="141"/>
      <c r="J609" s="141"/>
      <c r="K609" s="141"/>
      <c r="L609" s="141"/>
      <c r="M609" s="141"/>
      <c r="N609" s="141"/>
      <c r="O609" s="141"/>
      <c r="P609" s="141"/>
      <c r="Q609" s="141"/>
      <c r="R609" s="141"/>
      <c r="S609" s="141"/>
      <c r="T609" s="141"/>
      <c r="U609" s="141"/>
      <c r="V609" s="141"/>
      <c r="W609" s="141"/>
      <c r="X609" s="141"/>
      <c r="Y609" s="141"/>
      <c r="Z609" s="141"/>
    </row>
    <row r="610" customFormat="false" ht="12.75" hidden="false" customHeight="true" outlineLevel="0" collapsed="false">
      <c r="A610" s="141"/>
      <c r="B610" s="162"/>
      <c r="C610" s="163"/>
      <c r="D610" s="141"/>
      <c r="E610" s="141"/>
      <c r="F610" s="162"/>
      <c r="G610" s="162"/>
      <c r="H610" s="141"/>
      <c r="I610" s="141"/>
      <c r="J610" s="141"/>
      <c r="K610" s="141"/>
      <c r="L610" s="141"/>
      <c r="M610" s="141"/>
      <c r="N610" s="141"/>
      <c r="O610" s="141"/>
      <c r="P610" s="141"/>
      <c r="Q610" s="141"/>
      <c r="R610" s="141"/>
      <c r="S610" s="141"/>
      <c r="T610" s="141"/>
      <c r="U610" s="141"/>
      <c r="V610" s="141"/>
      <c r="W610" s="141"/>
      <c r="X610" s="141"/>
      <c r="Y610" s="141"/>
      <c r="Z610" s="141"/>
    </row>
    <row r="611" customFormat="false" ht="12.75" hidden="false" customHeight="true" outlineLevel="0" collapsed="false">
      <c r="A611" s="141"/>
      <c r="B611" s="162"/>
      <c r="C611" s="163"/>
      <c r="D611" s="141"/>
      <c r="E611" s="141"/>
      <c r="F611" s="162"/>
      <c r="G611" s="162"/>
      <c r="H611" s="141"/>
      <c r="I611" s="141"/>
      <c r="J611" s="141"/>
      <c r="K611" s="141"/>
      <c r="L611" s="141"/>
      <c r="M611" s="141"/>
      <c r="N611" s="141"/>
      <c r="O611" s="141"/>
      <c r="P611" s="141"/>
      <c r="Q611" s="141"/>
      <c r="R611" s="141"/>
      <c r="S611" s="141"/>
      <c r="T611" s="141"/>
      <c r="U611" s="141"/>
      <c r="V611" s="141"/>
      <c r="W611" s="141"/>
      <c r="X611" s="141"/>
      <c r="Y611" s="141"/>
      <c r="Z611" s="141"/>
    </row>
    <row r="612" customFormat="false" ht="12.75" hidden="false" customHeight="true" outlineLevel="0" collapsed="false">
      <c r="A612" s="141"/>
      <c r="B612" s="162"/>
      <c r="C612" s="163"/>
      <c r="D612" s="141"/>
      <c r="E612" s="141"/>
      <c r="F612" s="162"/>
      <c r="G612" s="162"/>
      <c r="H612" s="141"/>
      <c r="I612" s="141"/>
      <c r="J612" s="141"/>
      <c r="K612" s="141"/>
      <c r="L612" s="141"/>
      <c r="M612" s="141"/>
      <c r="N612" s="141"/>
      <c r="O612" s="141"/>
      <c r="P612" s="141"/>
      <c r="Q612" s="141"/>
      <c r="R612" s="141"/>
      <c r="S612" s="141"/>
      <c r="T612" s="141"/>
      <c r="U612" s="141"/>
      <c r="V612" s="141"/>
      <c r="W612" s="141"/>
      <c r="X612" s="141"/>
      <c r="Y612" s="141"/>
      <c r="Z612" s="141"/>
    </row>
    <row r="613" customFormat="false" ht="12.75" hidden="false" customHeight="true" outlineLevel="0" collapsed="false">
      <c r="A613" s="141"/>
      <c r="B613" s="162"/>
      <c r="C613" s="163"/>
      <c r="D613" s="141"/>
      <c r="E613" s="141"/>
      <c r="F613" s="162"/>
      <c r="G613" s="162"/>
      <c r="H613" s="141"/>
      <c r="I613" s="141"/>
      <c r="J613" s="141"/>
      <c r="K613" s="141"/>
      <c r="L613" s="141"/>
      <c r="M613" s="141"/>
      <c r="N613" s="141"/>
      <c r="O613" s="141"/>
      <c r="P613" s="141"/>
      <c r="Q613" s="141"/>
      <c r="R613" s="141"/>
      <c r="S613" s="141"/>
      <c r="T613" s="141"/>
      <c r="U613" s="141"/>
      <c r="V613" s="141"/>
      <c r="W613" s="141"/>
      <c r="X613" s="141"/>
      <c r="Y613" s="141"/>
      <c r="Z613" s="141"/>
    </row>
    <row r="614" customFormat="false" ht="12.75" hidden="false" customHeight="true" outlineLevel="0" collapsed="false">
      <c r="A614" s="141"/>
      <c r="B614" s="162"/>
      <c r="C614" s="163"/>
      <c r="D614" s="141"/>
      <c r="E614" s="141"/>
      <c r="F614" s="162"/>
      <c r="G614" s="162"/>
      <c r="H614" s="141"/>
      <c r="I614" s="141"/>
      <c r="J614" s="141"/>
      <c r="K614" s="141"/>
      <c r="L614" s="141"/>
      <c r="M614" s="141"/>
      <c r="N614" s="141"/>
      <c r="O614" s="141"/>
      <c r="P614" s="141"/>
      <c r="Q614" s="141"/>
      <c r="R614" s="141"/>
      <c r="S614" s="141"/>
      <c r="T614" s="141"/>
      <c r="U614" s="141"/>
      <c r="V614" s="141"/>
      <c r="W614" s="141"/>
      <c r="X614" s="141"/>
      <c r="Y614" s="141"/>
      <c r="Z614" s="141"/>
    </row>
    <row r="615" customFormat="false" ht="12.75" hidden="false" customHeight="true" outlineLevel="0" collapsed="false">
      <c r="A615" s="141"/>
      <c r="B615" s="162"/>
      <c r="C615" s="163"/>
      <c r="D615" s="141"/>
      <c r="E615" s="141"/>
      <c r="F615" s="162"/>
      <c r="G615" s="162"/>
      <c r="H615" s="141"/>
      <c r="I615" s="141"/>
      <c r="J615" s="141"/>
      <c r="K615" s="141"/>
      <c r="L615" s="141"/>
      <c r="M615" s="141"/>
      <c r="N615" s="141"/>
      <c r="O615" s="141"/>
      <c r="P615" s="141"/>
      <c r="Q615" s="141"/>
      <c r="R615" s="141"/>
      <c r="S615" s="141"/>
      <c r="T615" s="141"/>
      <c r="U615" s="141"/>
      <c r="V615" s="141"/>
      <c r="W615" s="141"/>
      <c r="X615" s="141"/>
      <c r="Y615" s="141"/>
      <c r="Z615" s="141"/>
    </row>
    <row r="616" customFormat="false" ht="12.75" hidden="false" customHeight="true" outlineLevel="0" collapsed="false">
      <c r="A616" s="141"/>
      <c r="B616" s="162"/>
      <c r="C616" s="163"/>
      <c r="D616" s="141"/>
      <c r="E616" s="141"/>
      <c r="F616" s="162"/>
      <c r="G616" s="162"/>
      <c r="H616" s="141"/>
      <c r="I616" s="141"/>
      <c r="J616" s="141"/>
      <c r="K616" s="141"/>
      <c r="L616" s="141"/>
      <c r="M616" s="141"/>
      <c r="N616" s="141"/>
      <c r="O616" s="141"/>
      <c r="P616" s="141"/>
      <c r="Q616" s="141"/>
      <c r="R616" s="141"/>
      <c r="S616" s="141"/>
      <c r="T616" s="141"/>
      <c r="U616" s="141"/>
      <c r="V616" s="141"/>
      <c r="W616" s="141"/>
      <c r="X616" s="141"/>
      <c r="Y616" s="141"/>
      <c r="Z616" s="141"/>
    </row>
    <row r="617" customFormat="false" ht="12.75" hidden="false" customHeight="true" outlineLevel="0" collapsed="false">
      <c r="A617" s="141"/>
      <c r="B617" s="162"/>
      <c r="C617" s="163"/>
      <c r="D617" s="141"/>
      <c r="E617" s="141"/>
      <c r="F617" s="162"/>
      <c r="G617" s="162"/>
      <c r="H617" s="141"/>
      <c r="I617" s="141"/>
      <c r="J617" s="141"/>
      <c r="K617" s="141"/>
      <c r="L617" s="141"/>
      <c r="M617" s="141"/>
      <c r="N617" s="141"/>
      <c r="O617" s="141"/>
      <c r="P617" s="141"/>
      <c r="Q617" s="141"/>
      <c r="R617" s="141"/>
      <c r="S617" s="141"/>
      <c r="T617" s="141"/>
      <c r="U617" s="141"/>
      <c r="V617" s="141"/>
      <c r="W617" s="141"/>
      <c r="X617" s="141"/>
      <c r="Y617" s="141"/>
      <c r="Z617" s="141"/>
    </row>
    <row r="618" customFormat="false" ht="12.75" hidden="false" customHeight="true" outlineLevel="0" collapsed="false">
      <c r="A618" s="141"/>
      <c r="B618" s="162"/>
      <c r="C618" s="163"/>
      <c r="D618" s="141"/>
      <c r="E618" s="141"/>
      <c r="F618" s="162"/>
      <c r="G618" s="162"/>
      <c r="H618" s="141"/>
      <c r="I618" s="141"/>
      <c r="J618" s="141"/>
      <c r="K618" s="141"/>
      <c r="L618" s="141"/>
      <c r="M618" s="141"/>
      <c r="N618" s="141"/>
      <c r="O618" s="141"/>
      <c r="P618" s="141"/>
      <c r="Q618" s="141"/>
      <c r="R618" s="141"/>
      <c r="S618" s="141"/>
      <c r="T618" s="141"/>
      <c r="U618" s="141"/>
      <c r="V618" s="141"/>
      <c r="W618" s="141"/>
      <c r="X618" s="141"/>
      <c r="Y618" s="141"/>
      <c r="Z618" s="141"/>
    </row>
    <row r="619" customFormat="false" ht="12.75" hidden="false" customHeight="true" outlineLevel="0" collapsed="false">
      <c r="A619" s="141"/>
      <c r="B619" s="162"/>
      <c r="C619" s="163"/>
      <c r="D619" s="141"/>
      <c r="E619" s="141"/>
      <c r="F619" s="162"/>
      <c r="G619" s="162"/>
      <c r="H619" s="141"/>
      <c r="I619" s="141"/>
      <c r="J619" s="141"/>
      <c r="K619" s="141"/>
      <c r="L619" s="141"/>
      <c r="M619" s="141"/>
      <c r="N619" s="141"/>
      <c r="O619" s="141"/>
      <c r="P619" s="141"/>
      <c r="Q619" s="141"/>
      <c r="R619" s="141"/>
      <c r="S619" s="141"/>
      <c r="T619" s="141"/>
      <c r="U619" s="141"/>
      <c r="V619" s="141"/>
      <c r="W619" s="141"/>
      <c r="X619" s="141"/>
      <c r="Y619" s="141"/>
      <c r="Z619" s="141"/>
    </row>
    <row r="620" customFormat="false" ht="12.75" hidden="false" customHeight="true" outlineLevel="0" collapsed="false">
      <c r="A620" s="141"/>
      <c r="B620" s="162"/>
      <c r="C620" s="163"/>
      <c r="D620" s="141"/>
      <c r="E620" s="141"/>
      <c r="F620" s="162"/>
      <c r="G620" s="162"/>
      <c r="H620" s="141"/>
      <c r="I620" s="141"/>
      <c r="J620" s="141"/>
      <c r="K620" s="141"/>
      <c r="L620" s="141"/>
      <c r="M620" s="141"/>
      <c r="N620" s="141"/>
      <c r="O620" s="141"/>
      <c r="P620" s="141"/>
      <c r="Q620" s="141"/>
      <c r="R620" s="141"/>
      <c r="S620" s="141"/>
      <c r="T620" s="141"/>
      <c r="U620" s="141"/>
      <c r="V620" s="141"/>
      <c r="W620" s="141"/>
      <c r="X620" s="141"/>
      <c r="Y620" s="141"/>
      <c r="Z620" s="141"/>
    </row>
    <row r="621" customFormat="false" ht="12.75" hidden="false" customHeight="true" outlineLevel="0" collapsed="false">
      <c r="A621" s="141"/>
      <c r="B621" s="162"/>
      <c r="C621" s="163"/>
      <c r="D621" s="141"/>
      <c r="E621" s="141"/>
      <c r="F621" s="162"/>
      <c r="G621" s="162"/>
      <c r="H621" s="141"/>
      <c r="I621" s="141"/>
      <c r="J621" s="141"/>
      <c r="K621" s="141"/>
      <c r="L621" s="141"/>
      <c r="M621" s="141"/>
      <c r="N621" s="141"/>
      <c r="O621" s="141"/>
      <c r="P621" s="141"/>
      <c r="Q621" s="141"/>
      <c r="R621" s="141"/>
      <c r="S621" s="141"/>
      <c r="T621" s="141"/>
      <c r="U621" s="141"/>
      <c r="V621" s="141"/>
      <c r="W621" s="141"/>
      <c r="X621" s="141"/>
      <c r="Y621" s="141"/>
      <c r="Z621" s="141"/>
    </row>
    <row r="622" customFormat="false" ht="12.75" hidden="false" customHeight="true" outlineLevel="0" collapsed="false">
      <c r="A622" s="141"/>
      <c r="B622" s="162"/>
      <c r="C622" s="163"/>
      <c r="D622" s="141"/>
      <c r="E622" s="141"/>
      <c r="F622" s="162"/>
      <c r="G622" s="162"/>
      <c r="H622" s="141"/>
      <c r="I622" s="141"/>
      <c r="J622" s="141"/>
      <c r="K622" s="141"/>
      <c r="L622" s="141"/>
      <c r="M622" s="141"/>
      <c r="N622" s="141"/>
      <c r="O622" s="141"/>
      <c r="P622" s="141"/>
      <c r="Q622" s="141"/>
      <c r="R622" s="141"/>
      <c r="S622" s="141"/>
      <c r="T622" s="141"/>
      <c r="U622" s="141"/>
      <c r="V622" s="141"/>
      <c r="W622" s="141"/>
      <c r="X622" s="141"/>
      <c r="Y622" s="141"/>
      <c r="Z622" s="141"/>
    </row>
    <row r="623" customFormat="false" ht="12.75" hidden="false" customHeight="true" outlineLevel="0" collapsed="false">
      <c r="A623" s="141"/>
      <c r="B623" s="162"/>
      <c r="C623" s="163"/>
      <c r="D623" s="141"/>
      <c r="E623" s="141"/>
      <c r="F623" s="162"/>
      <c r="G623" s="162"/>
      <c r="H623" s="141"/>
      <c r="I623" s="141"/>
      <c r="J623" s="141"/>
      <c r="K623" s="141"/>
      <c r="L623" s="141"/>
      <c r="M623" s="141"/>
      <c r="N623" s="141"/>
      <c r="O623" s="141"/>
      <c r="P623" s="141"/>
      <c r="Q623" s="141"/>
      <c r="R623" s="141"/>
      <c r="S623" s="141"/>
      <c r="T623" s="141"/>
      <c r="U623" s="141"/>
      <c r="V623" s="141"/>
      <c r="W623" s="141"/>
      <c r="X623" s="141"/>
      <c r="Y623" s="141"/>
      <c r="Z623" s="141"/>
    </row>
    <row r="624" customFormat="false" ht="12.75" hidden="false" customHeight="true" outlineLevel="0" collapsed="false">
      <c r="A624" s="141"/>
      <c r="B624" s="162"/>
      <c r="C624" s="163"/>
      <c r="D624" s="141"/>
      <c r="E624" s="141"/>
      <c r="F624" s="162"/>
      <c r="G624" s="162"/>
      <c r="H624" s="141"/>
      <c r="I624" s="141"/>
      <c r="J624" s="141"/>
      <c r="K624" s="141"/>
      <c r="L624" s="141"/>
      <c r="M624" s="141"/>
      <c r="N624" s="141"/>
      <c r="O624" s="141"/>
      <c r="P624" s="141"/>
      <c r="Q624" s="141"/>
      <c r="R624" s="141"/>
      <c r="S624" s="141"/>
      <c r="T624" s="141"/>
      <c r="U624" s="141"/>
      <c r="V624" s="141"/>
      <c r="W624" s="141"/>
      <c r="X624" s="141"/>
      <c r="Y624" s="141"/>
      <c r="Z624" s="141"/>
    </row>
    <row r="625" customFormat="false" ht="12.75" hidden="false" customHeight="true" outlineLevel="0" collapsed="false">
      <c r="A625" s="141"/>
      <c r="B625" s="162"/>
      <c r="C625" s="163"/>
      <c r="D625" s="141"/>
      <c r="E625" s="141"/>
      <c r="F625" s="162"/>
      <c r="G625" s="162"/>
      <c r="H625" s="141"/>
      <c r="I625" s="141"/>
      <c r="J625" s="141"/>
      <c r="K625" s="141"/>
      <c r="L625" s="141"/>
      <c r="M625" s="141"/>
      <c r="N625" s="141"/>
      <c r="O625" s="141"/>
      <c r="P625" s="141"/>
      <c r="Q625" s="141"/>
      <c r="R625" s="141"/>
      <c r="S625" s="141"/>
      <c r="T625" s="141"/>
      <c r="U625" s="141"/>
      <c r="V625" s="141"/>
      <c r="W625" s="141"/>
      <c r="X625" s="141"/>
      <c r="Y625" s="141"/>
      <c r="Z625" s="141"/>
    </row>
    <row r="626" customFormat="false" ht="12.75" hidden="false" customHeight="true" outlineLevel="0" collapsed="false">
      <c r="A626" s="141"/>
      <c r="B626" s="162"/>
      <c r="C626" s="163"/>
      <c r="D626" s="141"/>
      <c r="E626" s="141"/>
      <c r="F626" s="162"/>
      <c r="G626" s="162"/>
      <c r="H626" s="141"/>
      <c r="I626" s="141"/>
      <c r="J626" s="141"/>
      <c r="K626" s="141"/>
      <c r="L626" s="141"/>
      <c r="M626" s="141"/>
      <c r="N626" s="141"/>
      <c r="O626" s="141"/>
      <c r="P626" s="141"/>
      <c r="Q626" s="141"/>
      <c r="R626" s="141"/>
      <c r="S626" s="141"/>
      <c r="T626" s="141"/>
      <c r="U626" s="141"/>
      <c r="V626" s="141"/>
      <c r="W626" s="141"/>
      <c r="X626" s="141"/>
      <c r="Y626" s="141"/>
      <c r="Z626" s="141"/>
    </row>
    <row r="627" customFormat="false" ht="12.75" hidden="false" customHeight="true" outlineLevel="0" collapsed="false">
      <c r="A627" s="141"/>
      <c r="B627" s="162"/>
      <c r="C627" s="163"/>
      <c r="D627" s="141"/>
      <c r="E627" s="141"/>
      <c r="F627" s="162"/>
      <c r="G627" s="162"/>
      <c r="H627" s="141"/>
      <c r="I627" s="141"/>
      <c r="J627" s="141"/>
      <c r="K627" s="141"/>
      <c r="L627" s="141"/>
      <c r="M627" s="141"/>
      <c r="N627" s="141"/>
      <c r="O627" s="141"/>
      <c r="P627" s="141"/>
      <c r="Q627" s="141"/>
      <c r="R627" s="141"/>
      <c r="S627" s="141"/>
      <c r="T627" s="141"/>
      <c r="U627" s="141"/>
      <c r="V627" s="141"/>
      <c r="W627" s="141"/>
      <c r="X627" s="141"/>
      <c r="Y627" s="141"/>
      <c r="Z627" s="141"/>
    </row>
    <row r="628" customFormat="false" ht="12.75" hidden="false" customHeight="true" outlineLevel="0" collapsed="false">
      <c r="A628" s="141"/>
      <c r="B628" s="162"/>
      <c r="C628" s="163"/>
      <c r="D628" s="141"/>
      <c r="E628" s="141"/>
      <c r="F628" s="162"/>
      <c r="G628" s="162"/>
      <c r="H628" s="141"/>
      <c r="I628" s="141"/>
      <c r="J628" s="141"/>
      <c r="K628" s="141"/>
      <c r="L628" s="141"/>
      <c r="M628" s="141"/>
      <c r="N628" s="141"/>
      <c r="O628" s="141"/>
      <c r="P628" s="141"/>
      <c r="Q628" s="141"/>
      <c r="R628" s="141"/>
      <c r="S628" s="141"/>
      <c r="T628" s="141"/>
      <c r="U628" s="141"/>
      <c r="V628" s="141"/>
      <c r="W628" s="141"/>
      <c r="X628" s="141"/>
      <c r="Y628" s="141"/>
      <c r="Z628" s="141"/>
    </row>
    <row r="629" customFormat="false" ht="12.75" hidden="false" customHeight="true" outlineLevel="0" collapsed="false">
      <c r="A629" s="141"/>
      <c r="B629" s="162"/>
      <c r="C629" s="163"/>
      <c r="D629" s="141"/>
      <c r="E629" s="141"/>
      <c r="F629" s="162"/>
      <c r="G629" s="162"/>
      <c r="H629" s="141"/>
      <c r="I629" s="141"/>
      <c r="J629" s="141"/>
      <c r="K629" s="141"/>
      <c r="L629" s="141"/>
      <c r="M629" s="141"/>
      <c r="N629" s="141"/>
      <c r="O629" s="141"/>
      <c r="P629" s="141"/>
      <c r="Q629" s="141"/>
      <c r="R629" s="141"/>
      <c r="S629" s="141"/>
      <c r="T629" s="141"/>
      <c r="U629" s="141"/>
      <c r="V629" s="141"/>
      <c r="W629" s="141"/>
      <c r="X629" s="141"/>
      <c r="Y629" s="141"/>
      <c r="Z629" s="141"/>
    </row>
    <row r="630" customFormat="false" ht="12.75" hidden="false" customHeight="true" outlineLevel="0" collapsed="false">
      <c r="A630" s="141"/>
      <c r="B630" s="162"/>
      <c r="C630" s="163"/>
      <c r="D630" s="141"/>
      <c r="E630" s="141"/>
      <c r="F630" s="162"/>
      <c r="G630" s="162"/>
      <c r="H630" s="141"/>
      <c r="I630" s="141"/>
      <c r="J630" s="141"/>
      <c r="K630" s="141"/>
      <c r="L630" s="141"/>
      <c r="M630" s="141"/>
      <c r="N630" s="141"/>
      <c r="O630" s="141"/>
      <c r="P630" s="141"/>
      <c r="Q630" s="141"/>
      <c r="R630" s="141"/>
      <c r="S630" s="141"/>
      <c r="T630" s="141"/>
      <c r="U630" s="141"/>
      <c r="V630" s="141"/>
      <c r="W630" s="141"/>
      <c r="X630" s="141"/>
      <c r="Y630" s="141"/>
      <c r="Z630" s="141"/>
    </row>
    <row r="631" customFormat="false" ht="12.75" hidden="false" customHeight="true" outlineLevel="0" collapsed="false">
      <c r="A631" s="141"/>
      <c r="B631" s="162"/>
      <c r="C631" s="163"/>
      <c r="D631" s="141"/>
      <c r="E631" s="141"/>
      <c r="F631" s="162"/>
      <c r="G631" s="162"/>
      <c r="H631" s="141"/>
      <c r="I631" s="141"/>
      <c r="J631" s="141"/>
      <c r="K631" s="141"/>
      <c r="L631" s="141"/>
      <c r="M631" s="141"/>
      <c r="N631" s="141"/>
      <c r="O631" s="141"/>
      <c r="P631" s="141"/>
      <c r="Q631" s="141"/>
      <c r="R631" s="141"/>
      <c r="S631" s="141"/>
      <c r="T631" s="141"/>
      <c r="U631" s="141"/>
      <c r="V631" s="141"/>
      <c r="W631" s="141"/>
      <c r="X631" s="141"/>
      <c r="Y631" s="141"/>
      <c r="Z631" s="141"/>
    </row>
    <row r="632" customFormat="false" ht="12.75" hidden="false" customHeight="true" outlineLevel="0" collapsed="false">
      <c r="A632" s="141"/>
      <c r="B632" s="162"/>
      <c r="C632" s="163"/>
      <c r="D632" s="141"/>
      <c r="E632" s="141"/>
      <c r="F632" s="162"/>
      <c r="G632" s="162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  <c r="Z632" s="141"/>
    </row>
    <row r="633" customFormat="false" ht="12.75" hidden="false" customHeight="true" outlineLevel="0" collapsed="false">
      <c r="A633" s="141"/>
      <c r="B633" s="162"/>
      <c r="C633" s="163"/>
      <c r="D633" s="141"/>
      <c r="E633" s="141"/>
      <c r="F633" s="162"/>
      <c r="G633" s="162"/>
      <c r="H633" s="141"/>
      <c r="I633" s="141"/>
      <c r="J633" s="141"/>
      <c r="K633" s="141"/>
      <c r="L633" s="141"/>
      <c r="M633" s="141"/>
      <c r="N633" s="141"/>
      <c r="O633" s="141"/>
      <c r="P633" s="141"/>
      <c r="Q633" s="141"/>
      <c r="R633" s="141"/>
      <c r="S633" s="141"/>
      <c r="T633" s="141"/>
      <c r="U633" s="141"/>
      <c r="V633" s="141"/>
      <c r="W633" s="141"/>
      <c r="X633" s="141"/>
      <c r="Y633" s="141"/>
      <c r="Z633" s="141"/>
    </row>
    <row r="634" customFormat="false" ht="12.75" hidden="false" customHeight="true" outlineLevel="0" collapsed="false">
      <c r="A634" s="141"/>
      <c r="B634" s="162"/>
      <c r="C634" s="163"/>
      <c r="D634" s="141"/>
      <c r="E634" s="141"/>
      <c r="F634" s="162"/>
      <c r="G634" s="162"/>
      <c r="H634" s="141"/>
      <c r="I634" s="141"/>
      <c r="J634" s="141"/>
      <c r="K634" s="141"/>
      <c r="L634" s="141"/>
      <c r="M634" s="141"/>
      <c r="N634" s="141"/>
      <c r="O634" s="141"/>
      <c r="P634" s="141"/>
      <c r="Q634" s="141"/>
      <c r="R634" s="141"/>
      <c r="S634" s="141"/>
      <c r="T634" s="141"/>
      <c r="U634" s="141"/>
      <c r="V634" s="141"/>
      <c r="W634" s="141"/>
      <c r="X634" s="141"/>
      <c r="Y634" s="141"/>
      <c r="Z634" s="141"/>
    </row>
    <row r="635" customFormat="false" ht="12.75" hidden="false" customHeight="true" outlineLevel="0" collapsed="false">
      <c r="A635" s="141"/>
      <c r="B635" s="162"/>
      <c r="C635" s="163"/>
      <c r="D635" s="141"/>
      <c r="E635" s="141"/>
      <c r="F635" s="162"/>
      <c r="G635" s="162"/>
      <c r="H635" s="141"/>
      <c r="I635" s="141"/>
      <c r="J635" s="141"/>
      <c r="K635" s="141"/>
      <c r="L635" s="141"/>
      <c r="M635" s="141"/>
      <c r="N635" s="141"/>
      <c r="O635" s="141"/>
      <c r="P635" s="141"/>
      <c r="Q635" s="141"/>
      <c r="R635" s="141"/>
      <c r="S635" s="141"/>
      <c r="T635" s="141"/>
      <c r="U635" s="141"/>
      <c r="V635" s="141"/>
      <c r="W635" s="141"/>
      <c r="X635" s="141"/>
      <c r="Y635" s="141"/>
      <c r="Z635" s="141"/>
    </row>
    <row r="636" customFormat="false" ht="12.75" hidden="false" customHeight="true" outlineLevel="0" collapsed="false">
      <c r="A636" s="141"/>
      <c r="B636" s="162"/>
      <c r="C636" s="163"/>
      <c r="D636" s="141"/>
      <c r="E636" s="141"/>
      <c r="F636" s="162"/>
      <c r="G636" s="162"/>
      <c r="H636" s="141"/>
      <c r="I636" s="141"/>
      <c r="J636" s="141"/>
      <c r="K636" s="141"/>
      <c r="L636" s="141"/>
      <c r="M636" s="141"/>
      <c r="N636" s="141"/>
      <c r="O636" s="141"/>
      <c r="P636" s="141"/>
      <c r="Q636" s="141"/>
      <c r="R636" s="141"/>
      <c r="S636" s="141"/>
      <c r="T636" s="141"/>
      <c r="U636" s="141"/>
      <c r="V636" s="141"/>
      <c r="W636" s="141"/>
      <c r="X636" s="141"/>
      <c r="Y636" s="141"/>
      <c r="Z636" s="141"/>
    </row>
    <row r="637" customFormat="false" ht="12.75" hidden="false" customHeight="true" outlineLevel="0" collapsed="false">
      <c r="A637" s="141"/>
      <c r="B637" s="162"/>
      <c r="C637" s="163"/>
      <c r="D637" s="141"/>
      <c r="E637" s="141"/>
      <c r="F637" s="162"/>
      <c r="G637" s="162"/>
      <c r="H637" s="141"/>
      <c r="I637" s="141"/>
      <c r="J637" s="141"/>
      <c r="K637" s="141"/>
      <c r="L637" s="141"/>
      <c r="M637" s="141"/>
      <c r="N637" s="141"/>
      <c r="O637" s="141"/>
      <c r="P637" s="141"/>
      <c r="Q637" s="141"/>
      <c r="R637" s="141"/>
      <c r="S637" s="141"/>
      <c r="T637" s="141"/>
      <c r="U637" s="141"/>
      <c r="V637" s="141"/>
      <c r="W637" s="141"/>
      <c r="X637" s="141"/>
      <c r="Y637" s="141"/>
      <c r="Z637" s="141"/>
    </row>
    <row r="638" customFormat="false" ht="12.75" hidden="false" customHeight="true" outlineLevel="0" collapsed="false">
      <c r="A638" s="141"/>
      <c r="B638" s="162"/>
      <c r="C638" s="163"/>
      <c r="D638" s="141"/>
      <c r="E638" s="141"/>
      <c r="F638" s="162"/>
      <c r="G638" s="162"/>
      <c r="H638" s="141"/>
      <c r="I638" s="141"/>
      <c r="J638" s="141"/>
      <c r="K638" s="141"/>
      <c r="L638" s="141"/>
      <c r="M638" s="141"/>
      <c r="N638" s="141"/>
      <c r="O638" s="141"/>
      <c r="P638" s="141"/>
      <c r="Q638" s="141"/>
      <c r="R638" s="141"/>
      <c r="S638" s="141"/>
      <c r="T638" s="141"/>
      <c r="U638" s="141"/>
      <c r="V638" s="141"/>
      <c r="W638" s="141"/>
      <c r="X638" s="141"/>
      <c r="Y638" s="141"/>
      <c r="Z638" s="141"/>
    </row>
    <row r="639" customFormat="false" ht="12.75" hidden="false" customHeight="true" outlineLevel="0" collapsed="false">
      <c r="A639" s="141"/>
      <c r="B639" s="162"/>
      <c r="C639" s="163"/>
      <c r="D639" s="141"/>
      <c r="E639" s="141"/>
      <c r="F639" s="162"/>
      <c r="G639" s="162"/>
      <c r="H639" s="141"/>
      <c r="I639" s="141"/>
      <c r="J639" s="141"/>
      <c r="K639" s="141"/>
      <c r="L639" s="141"/>
      <c r="M639" s="141"/>
      <c r="N639" s="141"/>
      <c r="O639" s="141"/>
      <c r="P639" s="141"/>
      <c r="Q639" s="141"/>
      <c r="R639" s="141"/>
      <c r="S639" s="141"/>
      <c r="T639" s="141"/>
      <c r="U639" s="141"/>
      <c r="V639" s="141"/>
      <c r="W639" s="141"/>
      <c r="X639" s="141"/>
      <c r="Y639" s="141"/>
      <c r="Z639" s="141"/>
    </row>
    <row r="640" customFormat="false" ht="12.75" hidden="false" customHeight="true" outlineLevel="0" collapsed="false">
      <c r="A640" s="141"/>
      <c r="B640" s="162"/>
      <c r="C640" s="163"/>
      <c r="D640" s="141"/>
      <c r="E640" s="141"/>
      <c r="F640" s="162"/>
      <c r="G640" s="162"/>
      <c r="H640" s="141"/>
      <c r="I640" s="141"/>
      <c r="J640" s="141"/>
      <c r="K640" s="141"/>
      <c r="L640" s="141"/>
      <c r="M640" s="141"/>
      <c r="N640" s="141"/>
      <c r="O640" s="141"/>
      <c r="P640" s="141"/>
      <c r="Q640" s="141"/>
      <c r="R640" s="141"/>
      <c r="S640" s="141"/>
      <c r="T640" s="141"/>
      <c r="U640" s="141"/>
      <c r="V640" s="141"/>
      <c r="W640" s="141"/>
      <c r="X640" s="141"/>
      <c r="Y640" s="141"/>
      <c r="Z640" s="141"/>
    </row>
    <row r="641" customFormat="false" ht="12.75" hidden="false" customHeight="true" outlineLevel="0" collapsed="false">
      <c r="A641" s="141"/>
      <c r="B641" s="162"/>
      <c r="C641" s="163"/>
      <c r="D641" s="141"/>
      <c r="E641" s="141"/>
      <c r="F641" s="162"/>
      <c r="G641" s="162"/>
      <c r="H641" s="141"/>
      <c r="I641" s="141"/>
      <c r="J641" s="141"/>
      <c r="K641" s="141"/>
      <c r="L641" s="141"/>
      <c r="M641" s="141"/>
      <c r="N641" s="141"/>
      <c r="O641" s="141"/>
      <c r="P641" s="141"/>
      <c r="Q641" s="141"/>
      <c r="R641" s="141"/>
      <c r="S641" s="141"/>
      <c r="T641" s="141"/>
      <c r="U641" s="141"/>
      <c r="V641" s="141"/>
      <c r="W641" s="141"/>
      <c r="X641" s="141"/>
      <c r="Y641" s="141"/>
      <c r="Z641" s="141"/>
    </row>
    <row r="642" customFormat="false" ht="12.75" hidden="false" customHeight="true" outlineLevel="0" collapsed="false">
      <c r="A642" s="141"/>
      <c r="B642" s="162"/>
      <c r="C642" s="163"/>
      <c r="D642" s="141"/>
      <c r="E642" s="141"/>
      <c r="F642" s="162"/>
      <c r="G642" s="162"/>
      <c r="H642" s="141"/>
      <c r="I642" s="141"/>
      <c r="J642" s="141"/>
      <c r="K642" s="141"/>
      <c r="L642" s="141"/>
      <c r="M642" s="141"/>
      <c r="N642" s="141"/>
      <c r="O642" s="141"/>
      <c r="P642" s="141"/>
      <c r="Q642" s="141"/>
      <c r="R642" s="141"/>
      <c r="S642" s="141"/>
      <c r="T642" s="141"/>
      <c r="U642" s="141"/>
      <c r="V642" s="141"/>
      <c r="W642" s="141"/>
      <c r="X642" s="141"/>
      <c r="Y642" s="141"/>
      <c r="Z642" s="141"/>
    </row>
    <row r="643" customFormat="false" ht="12.75" hidden="false" customHeight="true" outlineLevel="0" collapsed="false">
      <c r="A643" s="141"/>
      <c r="B643" s="162"/>
      <c r="C643" s="163"/>
      <c r="D643" s="141"/>
      <c r="E643" s="141"/>
      <c r="F643" s="162"/>
      <c r="G643" s="162"/>
      <c r="H643" s="141"/>
      <c r="I643" s="141"/>
      <c r="J643" s="141"/>
      <c r="K643" s="141"/>
      <c r="L643" s="141"/>
      <c r="M643" s="141"/>
      <c r="N643" s="141"/>
      <c r="O643" s="141"/>
      <c r="P643" s="141"/>
      <c r="Q643" s="141"/>
      <c r="R643" s="141"/>
      <c r="S643" s="141"/>
      <c r="T643" s="141"/>
      <c r="U643" s="141"/>
      <c r="V643" s="141"/>
      <c r="W643" s="141"/>
      <c r="X643" s="141"/>
      <c r="Y643" s="141"/>
      <c r="Z643" s="141"/>
    </row>
    <row r="644" customFormat="false" ht="12.75" hidden="false" customHeight="true" outlineLevel="0" collapsed="false">
      <c r="A644" s="141"/>
      <c r="B644" s="162"/>
      <c r="C644" s="163"/>
      <c r="D644" s="141"/>
      <c r="E644" s="141"/>
      <c r="F644" s="162"/>
      <c r="G644" s="162"/>
      <c r="H644" s="141"/>
      <c r="I644" s="141"/>
      <c r="J644" s="141"/>
      <c r="K644" s="141"/>
      <c r="L644" s="141"/>
      <c r="M644" s="141"/>
      <c r="N644" s="141"/>
      <c r="O644" s="141"/>
      <c r="P644" s="141"/>
      <c r="Q644" s="141"/>
      <c r="R644" s="141"/>
      <c r="S644" s="141"/>
      <c r="T644" s="141"/>
      <c r="U644" s="141"/>
      <c r="V644" s="141"/>
      <c r="W644" s="141"/>
      <c r="X644" s="141"/>
      <c r="Y644" s="141"/>
      <c r="Z644" s="141"/>
    </row>
    <row r="645" customFormat="false" ht="12.75" hidden="false" customHeight="true" outlineLevel="0" collapsed="false">
      <c r="A645" s="141"/>
      <c r="B645" s="162"/>
      <c r="C645" s="163"/>
      <c r="D645" s="141"/>
      <c r="E645" s="141"/>
      <c r="F645" s="162"/>
      <c r="G645" s="162"/>
      <c r="H645" s="141"/>
      <c r="I645" s="141"/>
      <c r="J645" s="141"/>
      <c r="K645" s="141"/>
      <c r="L645" s="141"/>
      <c r="M645" s="141"/>
      <c r="N645" s="141"/>
      <c r="O645" s="141"/>
      <c r="P645" s="141"/>
      <c r="Q645" s="141"/>
      <c r="R645" s="141"/>
      <c r="S645" s="141"/>
      <c r="T645" s="141"/>
      <c r="U645" s="141"/>
      <c r="V645" s="141"/>
      <c r="W645" s="141"/>
      <c r="X645" s="141"/>
      <c r="Y645" s="141"/>
      <c r="Z645" s="141"/>
    </row>
    <row r="646" customFormat="false" ht="12.75" hidden="false" customHeight="true" outlineLevel="0" collapsed="false">
      <c r="A646" s="141"/>
      <c r="B646" s="162"/>
      <c r="C646" s="163"/>
      <c r="D646" s="141"/>
      <c r="E646" s="141"/>
      <c r="F646" s="162"/>
      <c r="G646" s="162"/>
      <c r="H646" s="141"/>
      <c r="I646" s="141"/>
      <c r="J646" s="141"/>
      <c r="K646" s="141"/>
      <c r="L646" s="141"/>
      <c r="M646" s="141"/>
      <c r="N646" s="141"/>
      <c r="O646" s="141"/>
      <c r="P646" s="141"/>
      <c r="Q646" s="141"/>
      <c r="R646" s="141"/>
      <c r="S646" s="141"/>
      <c r="T646" s="141"/>
      <c r="U646" s="141"/>
      <c r="V646" s="141"/>
      <c r="W646" s="141"/>
      <c r="X646" s="141"/>
      <c r="Y646" s="141"/>
      <c r="Z646" s="141"/>
    </row>
    <row r="647" customFormat="false" ht="12.75" hidden="false" customHeight="true" outlineLevel="0" collapsed="false">
      <c r="A647" s="141"/>
      <c r="B647" s="162"/>
      <c r="C647" s="163"/>
      <c r="D647" s="141"/>
      <c r="E647" s="141"/>
      <c r="F647" s="162"/>
      <c r="G647" s="162"/>
      <c r="H647" s="141"/>
      <c r="I647" s="141"/>
      <c r="J647" s="141"/>
      <c r="K647" s="141"/>
      <c r="L647" s="141"/>
      <c r="M647" s="141"/>
      <c r="N647" s="141"/>
      <c r="O647" s="141"/>
      <c r="P647" s="141"/>
      <c r="Q647" s="141"/>
      <c r="R647" s="141"/>
      <c r="S647" s="141"/>
      <c r="T647" s="141"/>
      <c r="U647" s="141"/>
      <c r="V647" s="141"/>
      <c r="W647" s="141"/>
      <c r="X647" s="141"/>
      <c r="Y647" s="141"/>
      <c r="Z647" s="141"/>
    </row>
    <row r="648" customFormat="false" ht="12.75" hidden="false" customHeight="true" outlineLevel="0" collapsed="false">
      <c r="A648" s="141"/>
      <c r="B648" s="162"/>
      <c r="C648" s="163"/>
      <c r="D648" s="141"/>
      <c r="E648" s="141"/>
      <c r="F648" s="162"/>
      <c r="G648" s="162"/>
      <c r="H648" s="141"/>
      <c r="I648" s="141"/>
      <c r="J648" s="141"/>
      <c r="K648" s="141"/>
      <c r="L648" s="141"/>
      <c r="M648" s="141"/>
      <c r="N648" s="141"/>
      <c r="O648" s="141"/>
      <c r="P648" s="141"/>
      <c r="Q648" s="141"/>
      <c r="R648" s="141"/>
      <c r="S648" s="141"/>
      <c r="T648" s="141"/>
      <c r="U648" s="141"/>
      <c r="V648" s="141"/>
      <c r="W648" s="141"/>
      <c r="X648" s="141"/>
      <c r="Y648" s="141"/>
      <c r="Z648" s="141"/>
    </row>
    <row r="649" customFormat="false" ht="12.75" hidden="false" customHeight="true" outlineLevel="0" collapsed="false">
      <c r="A649" s="141"/>
      <c r="B649" s="162"/>
      <c r="C649" s="163"/>
      <c r="D649" s="141"/>
      <c r="E649" s="141"/>
      <c r="F649" s="162"/>
      <c r="G649" s="162"/>
      <c r="H649" s="141"/>
      <c r="I649" s="141"/>
      <c r="J649" s="141"/>
      <c r="K649" s="141"/>
      <c r="L649" s="141"/>
      <c r="M649" s="141"/>
      <c r="N649" s="141"/>
      <c r="O649" s="141"/>
      <c r="P649" s="141"/>
      <c r="Q649" s="141"/>
      <c r="R649" s="141"/>
      <c r="S649" s="141"/>
      <c r="T649" s="141"/>
      <c r="U649" s="141"/>
      <c r="V649" s="141"/>
      <c r="W649" s="141"/>
      <c r="X649" s="141"/>
      <c r="Y649" s="141"/>
      <c r="Z649" s="141"/>
    </row>
    <row r="650" customFormat="false" ht="12.75" hidden="false" customHeight="true" outlineLevel="0" collapsed="false">
      <c r="A650" s="141"/>
      <c r="B650" s="162"/>
      <c r="C650" s="163"/>
      <c r="D650" s="141"/>
      <c r="E650" s="141"/>
      <c r="F650" s="162"/>
      <c r="G650" s="162"/>
      <c r="H650" s="141"/>
      <c r="I650" s="141"/>
      <c r="J650" s="141"/>
      <c r="K650" s="141"/>
      <c r="L650" s="141"/>
      <c r="M650" s="141"/>
      <c r="N650" s="141"/>
      <c r="O650" s="141"/>
      <c r="P650" s="141"/>
      <c r="Q650" s="141"/>
      <c r="R650" s="141"/>
      <c r="S650" s="141"/>
      <c r="T650" s="141"/>
      <c r="U650" s="141"/>
      <c r="V650" s="141"/>
      <c r="W650" s="141"/>
      <c r="X650" s="141"/>
      <c r="Y650" s="141"/>
      <c r="Z650" s="141"/>
    </row>
    <row r="651" customFormat="false" ht="12.75" hidden="false" customHeight="true" outlineLevel="0" collapsed="false">
      <c r="A651" s="141"/>
      <c r="B651" s="162"/>
      <c r="C651" s="163"/>
      <c r="D651" s="141"/>
      <c r="E651" s="141"/>
      <c r="F651" s="162"/>
      <c r="G651" s="162"/>
      <c r="H651" s="141"/>
      <c r="I651" s="141"/>
      <c r="J651" s="141"/>
      <c r="K651" s="141"/>
      <c r="L651" s="141"/>
      <c r="M651" s="141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  <c r="Z651" s="141"/>
    </row>
    <row r="652" customFormat="false" ht="12.75" hidden="false" customHeight="true" outlineLevel="0" collapsed="false">
      <c r="A652" s="141"/>
      <c r="B652" s="162"/>
      <c r="C652" s="163"/>
      <c r="D652" s="141"/>
      <c r="E652" s="141"/>
      <c r="F652" s="162"/>
      <c r="G652" s="162"/>
      <c r="H652" s="141"/>
      <c r="I652" s="141"/>
      <c r="J652" s="141"/>
      <c r="K652" s="141"/>
      <c r="L652" s="141"/>
      <c r="M652" s="141"/>
      <c r="N652" s="141"/>
      <c r="O652" s="141"/>
      <c r="P652" s="141"/>
      <c r="Q652" s="141"/>
      <c r="R652" s="141"/>
      <c r="S652" s="141"/>
      <c r="T652" s="141"/>
      <c r="U652" s="141"/>
      <c r="V652" s="141"/>
      <c r="W652" s="141"/>
      <c r="X652" s="141"/>
      <c r="Y652" s="141"/>
      <c r="Z652" s="141"/>
    </row>
    <row r="653" customFormat="false" ht="12.75" hidden="false" customHeight="true" outlineLevel="0" collapsed="false">
      <c r="A653" s="141"/>
      <c r="B653" s="162"/>
      <c r="C653" s="163"/>
      <c r="D653" s="141"/>
      <c r="E653" s="141"/>
      <c r="F653" s="162"/>
      <c r="G653" s="162"/>
      <c r="H653" s="141"/>
      <c r="I653" s="141"/>
      <c r="J653" s="141"/>
      <c r="K653" s="141"/>
      <c r="L653" s="141"/>
      <c r="M653" s="141"/>
      <c r="N653" s="141"/>
      <c r="O653" s="141"/>
      <c r="P653" s="141"/>
      <c r="Q653" s="141"/>
      <c r="R653" s="141"/>
      <c r="S653" s="141"/>
      <c r="T653" s="141"/>
      <c r="U653" s="141"/>
      <c r="V653" s="141"/>
      <c r="W653" s="141"/>
      <c r="X653" s="141"/>
      <c r="Y653" s="141"/>
      <c r="Z653" s="141"/>
    </row>
    <row r="654" customFormat="false" ht="12.75" hidden="false" customHeight="true" outlineLevel="0" collapsed="false">
      <c r="A654" s="141"/>
      <c r="B654" s="162"/>
      <c r="C654" s="163"/>
      <c r="D654" s="141"/>
      <c r="E654" s="141"/>
      <c r="F654" s="162"/>
      <c r="G654" s="162"/>
      <c r="H654" s="141"/>
      <c r="I654" s="141"/>
      <c r="J654" s="141"/>
      <c r="K654" s="141"/>
      <c r="L654" s="141"/>
      <c r="M654" s="141"/>
      <c r="N654" s="141"/>
      <c r="O654" s="141"/>
      <c r="P654" s="141"/>
      <c r="Q654" s="141"/>
      <c r="R654" s="141"/>
      <c r="S654" s="141"/>
      <c r="T654" s="141"/>
      <c r="U654" s="141"/>
      <c r="V654" s="141"/>
      <c r="W654" s="141"/>
      <c r="X654" s="141"/>
      <c r="Y654" s="141"/>
      <c r="Z654" s="141"/>
    </row>
    <row r="655" customFormat="false" ht="12.75" hidden="false" customHeight="true" outlineLevel="0" collapsed="false">
      <c r="A655" s="141"/>
      <c r="B655" s="162"/>
      <c r="C655" s="163"/>
      <c r="D655" s="141"/>
      <c r="E655" s="141"/>
      <c r="F655" s="162"/>
      <c r="G655" s="162"/>
      <c r="H655" s="141"/>
      <c r="I655" s="141"/>
      <c r="J655" s="141"/>
      <c r="K655" s="141"/>
      <c r="L655" s="141"/>
      <c r="M655" s="141"/>
      <c r="N655" s="141"/>
      <c r="O655" s="141"/>
      <c r="P655" s="141"/>
      <c r="Q655" s="141"/>
      <c r="R655" s="141"/>
      <c r="S655" s="141"/>
      <c r="T655" s="141"/>
      <c r="U655" s="141"/>
      <c r="V655" s="141"/>
      <c r="W655" s="141"/>
      <c r="X655" s="141"/>
      <c r="Y655" s="141"/>
      <c r="Z655" s="141"/>
    </row>
    <row r="656" customFormat="false" ht="12.75" hidden="false" customHeight="true" outlineLevel="0" collapsed="false">
      <c r="A656" s="141"/>
      <c r="B656" s="162"/>
      <c r="C656" s="163"/>
      <c r="D656" s="141"/>
      <c r="E656" s="141"/>
      <c r="F656" s="162"/>
      <c r="G656" s="162"/>
      <c r="H656" s="141"/>
      <c r="I656" s="141"/>
      <c r="J656" s="141"/>
      <c r="K656" s="141"/>
      <c r="L656" s="141"/>
      <c r="M656" s="141"/>
      <c r="N656" s="141"/>
      <c r="O656" s="141"/>
      <c r="P656" s="141"/>
      <c r="Q656" s="141"/>
      <c r="R656" s="141"/>
      <c r="S656" s="141"/>
      <c r="T656" s="141"/>
      <c r="U656" s="141"/>
      <c r="V656" s="141"/>
      <c r="W656" s="141"/>
      <c r="X656" s="141"/>
      <c r="Y656" s="141"/>
      <c r="Z656" s="141"/>
    </row>
    <row r="657" customFormat="false" ht="12.75" hidden="false" customHeight="true" outlineLevel="0" collapsed="false">
      <c r="A657" s="141"/>
      <c r="B657" s="162"/>
      <c r="C657" s="163"/>
      <c r="D657" s="141"/>
      <c r="E657" s="141"/>
      <c r="F657" s="162"/>
      <c r="G657" s="162"/>
      <c r="H657" s="141"/>
      <c r="I657" s="141"/>
      <c r="J657" s="141"/>
      <c r="K657" s="141"/>
      <c r="L657" s="141"/>
      <c r="M657" s="141"/>
      <c r="N657" s="141"/>
      <c r="O657" s="141"/>
      <c r="P657" s="141"/>
      <c r="Q657" s="141"/>
      <c r="R657" s="141"/>
      <c r="S657" s="141"/>
      <c r="T657" s="141"/>
      <c r="U657" s="141"/>
      <c r="V657" s="141"/>
      <c r="W657" s="141"/>
      <c r="X657" s="141"/>
      <c r="Y657" s="141"/>
      <c r="Z657" s="141"/>
    </row>
  </sheetData>
  <mergeCells count="25">
    <mergeCell ref="A1:K1"/>
    <mergeCell ref="A3:A9"/>
    <mergeCell ref="C3:G3"/>
    <mergeCell ref="C4:G4"/>
    <mergeCell ref="C5:G5"/>
    <mergeCell ref="L5:M5"/>
    <mergeCell ref="C6:G6"/>
    <mergeCell ref="C7:G7"/>
    <mergeCell ref="C8:G8"/>
    <mergeCell ref="C9:D9"/>
    <mergeCell ref="E9:G9"/>
    <mergeCell ref="A11:K11"/>
    <mergeCell ref="A14:K14"/>
    <mergeCell ref="B15:G15"/>
    <mergeCell ref="A21:K21"/>
    <mergeCell ref="B22:G22"/>
    <mergeCell ref="A28:K28"/>
    <mergeCell ref="A40:K40"/>
    <mergeCell ref="A50:K50"/>
    <mergeCell ref="B51:G51"/>
    <mergeCell ref="A58:H58"/>
    <mergeCell ref="A60:K60"/>
    <mergeCell ref="B61:G61"/>
    <mergeCell ref="A67:H67"/>
    <mergeCell ref="A69:K69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O99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7.14"/>
    <col collapsed="false" customWidth="true" hidden="false" outlineLevel="0" max="3" min="3" style="0" width="17.42"/>
    <col collapsed="false" customWidth="true" hidden="false" outlineLevel="0" max="4" min="4" style="0" width="10.42"/>
  </cols>
  <sheetData>
    <row r="1" customFormat="false" ht="15" hidden="false" customHeight="false" outlineLevel="0" collapsed="false">
      <c r="A1" s="223"/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</row>
    <row r="2" customFormat="false" ht="15" hidden="false" customHeight="false" outlineLevel="0" collapsed="false">
      <c r="A2" s="225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</row>
    <row r="3" customFormat="false" ht="15" hidden="false" customHeight="true" outlineLevel="0" collapsed="false">
      <c r="A3" s="227"/>
      <c r="B3" s="5"/>
      <c r="C3" s="6" t="s">
        <v>0</v>
      </c>
      <c r="D3" s="6"/>
      <c r="E3" s="6"/>
      <c r="F3" s="6"/>
      <c r="G3" s="6"/>
      <c r="H3" s="228"/>
      <c r="I3" s="228"/>
      <c r="J3" s="228"/>
      <c r="K3" s="228"/>
      <c r="L3" s="228"/>
      <c r="M3" s="228"/>
      <c r="N3" s="228"/>
      <c r="O3" s="72"/>
    </row>
    <row r="4" customFormat="false" ht="15" hidden="false" customHeight="true" outlineLevel="0" collapsed="false">
      <c r="A4" s="227"/>
      <c r="B4" s="5"/>
      <c r="C4" s="9" t="s">
        <v>1</v>
      </c>
      <c r="D4" s="9"/>
      <c r="E4" s="9"/>
      <c r="F4" s="9"/>
      <c r="G4" s="9"/>
      <c r="H4" s="228"/>
      <c r="I4" s="228"/>
      <c r="J4" s="228"/>
      <c r="K4" s="228"/>
      <c r="L4" s="228"/>
      <c r="M4" s="228"/>
      <c r="N4" s="228"/>
      <c r="O4" s="72"/>
    </row>
    <row r="5" customFormat="false" ht="15" hidden="false" customHeight="true" outlineLevel="0" collapsed="false">
      <c r="A5" s="227"/>
      <c r="B5" s="5"/>
      <c r="C5" s="6" t="s">
        <v>3</v>
      </c>
      <c r="D5" s="6"/>
      <c r="E5" s="6"/>
      <c r="F5" s="6"/>
      <c r="G5" s="6"/>
      <c r="H5" s="228"/>
      <c r="I5" s="228"/>
      <c r="J5" s="228"/>
      <c r="K5" s="228"/>
      <c r="L5" s="228"/>
      <c r="M5" s="228"/>
      <c r="N5" s="228"/>
      <c r="O5" s="72"/>
    </row>
    <row r="6" customFormat="false" ht="15" hidden="false" customHeight="true" outlineLevel="0" collapsed="false">
      <c r="A6" s="227"/>
      <c r="B6" s="5"/>
      <c r="C6" s="13" t="s">
        <v>5</v>
      </c>
      <c r="D6" s="13"/>
      <c r="E6" s="13"/>
      <c r="F6" s="13"/>
      <c r="G6" s="13"/>
      <c r="H6" s="228"/>
      <c r="I6" s="228"/>
      <c r="J6" s="228"/>
      <c r="K6" s="228"/>
      <c r="L6" s="228"/>
      <c r="M6" s="228"/>
      <c r="N6" s="228"/>
      <c r="O6" s="72"/>
    </row>
    <row r="7" customFormat="false" ht="15" hidden="false" customHeight="true" outlineLevel="0" collapsed="false">
      <c r="A7" s="227"/>
      <c r="B7" s="5"/>
      <c r="C7" s="9" t="s">
        <v>7</v>
      </c>
      <c r="D7" s="9"/>
      <c r="E7" s="9"/>
      <c r="F7" s="9"/>
      <c r="G7" s="9"/>
      <c r="H7" s="228"/>
      <c r="I7" s="228"/>
      <c r="J7" s="228"/>
      <c r="K7" s="228"/>
      <c r="L7" s="228"/>
      <c r="M7" s="228"/>
      <c r="N7" s="228"/>
      <c r="O7" s="72"/>
    </row>
    <row r="8" customFormat="false" ht="15" hidden="false" customHeight="true" outlineLevel="0" collapsed="false">
      <c r="A8" s="227"/>
      <c r="B8" s="5"/>
      <c r="C8" s="16" t="s">
        <v>9</v>
      </c>
      <c r="D8" s="16"/>
      <c r="E8" s="16"/>
      <c r="F8" s="16"/>
      <c r="G8" s="16"/>
      <c r="H8" s="228"/>
      <c r="I8" s="228"/>
      <c r="J8" s="228"/>
      <c r="K8" s="228"/>
      <c r="L8" s="228"/>
      <c r="M8" s="228"/>
      <c r="N8" s="228"/>
      <c r="O8" s="72"/>
    </row>
    <row r="9" customFormat="false" ht="15" hidden="false" customHeight="true" outlineLevel="0" collapsed="false">
      <c r="A9" s="227"/>
      <c r="B9" s="5"/>
      <c r="C9" s="229" t="s">
        <v>10</v>
      </c>
      <c r="D9" s="229"/>
      <c r="E9" s="230" t="s">
        <v>11</v>
      </c>
      <c r="F9" s="230"/>
      <c r="G9" s="230"/>
      <c r="H9" s="228"/>
      <c r="I9" s="228"/>
      <c r="J9" s="228"/>
      <c r="K9" s="228"/>
      <c r="L9" s="228"/>
      <c r="M9" s="228"/>
      <c r="N9" s="228"/>
      <c r="O9" s="72"/>
    </row>
    <row r="10" customFormat="false" ht="15" hidden="true" customHeight="false" outlineLevel="0" collapsed="false">
      <c r="A10" s="225"/>
      <c r="B10" s="138"/>
      <c r="C10" s="3"/>
      <c r="D10" s="226"/>
      <c r="E10" s="226" t="n">
        <v>1</v>
      </c>
      <c r="F10" s="226" t="n">
        <v>30</v>
      </c>
      <c r="G10" s="226" t="n">
        <v>2</v>
      </c>
      <c r="H10" s="226" t="n">
        <f aca="false">F10+30</f>
        <v>60</v>
      </c>
      <c r="I10" s="226" t="n">
        <v>3</v>
      </c>
      <c r="J10" s="226" t="n">
        <f aca="false">H10+30</f>
        <v>90</v>
      </c>
      <c r="K10" s="226" t="n">
        <v>3</v>
      </c>
      <c r="L10" s="226" t="n">
        <f aca="false">J10+30</f>
        <v>120</v>
      </c>
      <c r="M10" s="226" t="n">
        <v>4</v>
      </c>
      <c r="N10" s="226" t="n">
        <f aca="false">L10+30</f>
        <v>150</v>
      </c>
      <c r="O10" s="226"/>
    </row>
    <row r="11" customFormat="false" ht="15" hidden="false" customHeight="true" outlineLevel="0" collapsed="false">
      <c r="A11" s="231" t="s">
        <v>718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2"/>
    </row>
    <row r="12" customFormat="false" ht="15" hidden="false" customHeight="true" outlineLevel="0" collapsed="false">
      <c r="A12" s="233"/>
      <c r="B12" s="234" t="s">
        <v>719</v>
      </c>
      <c r="C12" s="126" t="s">
        <v>720</v>
      </c>
      <c r="D12" s="235" t="s">
        <v>721</v>
      </c>
      <c r="E12" s="236" t="s">
        <v>722</v>
      </c>
      <c r="F12" s="236"/>
      <c r="G12" s="236" t="s">
        <v>723</v>
      </c>
      <c r="H12" s="236"/>
      <c r="I12" s="236" t="s">
        <v>724</v>
      </c>
      <c r="J12" s="236"/>
      <c r="K12" s="236" t="s">
        <v>725</v>
      </c>
      <c r="L12" s="236"/>
      <c r="M12" s="236" t="s">
        <v>726</v>
      </c>
      <c r="N12" s="236"/>
      <c r="O12" s="237"/>
    </row>
    <row r="13" customFormat="false" ht="15" hidden="false" customHeight="false" outlineLevel="0" collapsed="false">
      <c r="A13" s="233"/>
      <c r="B13" s="233"/>
      <c r="C13" s="233"/>
      <c r="D13" s="233"/>
      <c r="E13" s="235" t="s">
        <v>721</v>
      </c>
      <c r="F13" s="235" t="s">
        <v>727</v>
      </c>
      <c r="G13" s="235" t="s">
        <v>721</v>
      </c>
      <c r="H13" s="235" t="s">
        <v>727</v>
      </c>
      <c r="I13" s="235" t="s">
        <v>721</v>
      </c>
      <c r="J13" s="235" t="s">
        <v>727</v>
      </c>
      <c r="K13" s="235" t="s">
        <v>721</v>
      </c>
      <c r="L13" s="235" t="s">
        <v>727</v>
      </c>
      <c r="M13" s="235" t="s">
        <v>721</v>
      </c>
      <c r="N13" s="235" t="s">
        <v>727</v>
      </c>
      <c r="O13" s="162"/>
    </row>
    <row r="14" customFormat="false" ht="15" hidden="false" customHeight="false" outlineLevel="0" collapsed="false">
      <c r="A14" s="238" t="s">
        <v>25</v>
      </c>
      <c r="B14" s="239" t="str">
        <f aca="false">VLOOKUP(A14,ORÇAMENTO!$A$1:$M$228,2,FALSE())</f>
        <v>ADMINISTRAÇÃO DA OBRA</v>
      </c>
      <c r="C14" s="240" t="n">
        <f aca="false">VLOOKUP(A14,ORÇAMENTO!$A$1:$M$228,13,FALSE())</f>
        <v>14884.2222</v>
      </c>
      <c r="D14" s="241" t="n">
        <f aca="false">C14/$C$31</f>
        <v>0.0562721941925149</v>
      </c>
      <c r="E14" s="242" t="n">
        <v>0.1</v>
      </c>
      <c r="F14" s="243" t="n">
        <f aca="false">IF(E14&gt;0,E14*$C14,"  ")</f>
        <v>1488.42222</v>
      </c>
      <c r="G14" s="242" t="n">
        <v>0.2</v>
      </c>
      <c r="H14" s="243" t="n">
        <f aca="false">IF(G14&gt;0,G14*$C14,"  ")</f>
        <v>2976.84444</v>
      </c>
      <c r="I14" s="242" t="n">
        <v>0.2</v>
      </c>
      <c r="J14" s="243" t="n">
        <f aca="false">IF(I14&gt;0,I14*$C14,"  ")</f>
        <v>2976.84444</v>
      </c>
      <c r="K14" s="242" t="n">
        <v>0.3</v>
      </c>
      <c r="L14" s="243" t="n">
        <f aca="false">IF(K14&gt;0,K14*$C14,"  ")</f>
        <v>4465.26666</v>
      </c>
      <c r="M14" s="242" t="n">
        <v>0.2</v>
      </c>
      <c r="N14" s="243" t="n">
        <f aca="false">IF(M14&gt;0,M14*$C14,"  ")</f>
        <v>2976.84444</v>
      </c>
      <c r="O14" s="244" t="n">
        <f aca="false">M14+K14+I14+G14+E14</f>
        <v>1</v>
      </c>
    </row>
    <row r="15" customFormat="false" ht="15" hidden="false" customHeight="false" outlineLevel="0" collapsed="false">
      <c r="A15" s="238" t="s">
        <v>31</v>
      </c>
      <c r="B15" s="233" t="str">
        <f aca="false">VLOOKUP(A15,ORÇAMENTO!$A$1:$M$228,2,FALSE())</f>
        <v>CANTEIRO DE OBRAS </v>
      </c>
      <c r="C15" s="240" t="n">
        <f aca="false">VLOOKUP(A15,ORÇAMENTO!$A$1:$M$228,13,FALSE())</f>
        <v>7363.6072097</v>
      </c>
      <c r="D15" s="241" t="n">
        <f aca="false">C15/$C$31</f>
        <v>0.0278393005219743</v>
      </c>
      <c r="E15" s="245" t="n">
        <v>1</v>
      </c>
      <c r="F15" s="243" t="n">
        <f aca="false">IF(E15&gt;0,E15*$C15,"  ")</f>
        <v>7363.6072097</v>
      </c>
      <c r="G15" s="245"/>
      <c r="H15" s="243" t="str">
        <f aca="false">IF(G15&gt;0,G15*$C15,"  ")</f>
        <v>  </v>
      </c>
      <c r="I15" s="245"/>
      <c r="J15" s="243" t="str">
        <f aca="false">IF(I15&gt;0,I15*$C15,"  ")</f>
        <v>  </v>
      </c>
      <c r="K15" s="245"/>
      <c r="L15" s="243" t="str">
        <f aca="false">IF(K15&gt;0,K15*$C15,"  ")</f>
        <v>  </v>
      </c>
      <c r="M15" s="245"/>
      <c r="N15" s="243" t="str">
        <f aca="false">IF(M15&gt;0,M15*$C15,"  ")</f>
        <v>  </v>
      </c>
      <c r="O15" s="244" t="n">
        <f aca="false">M15+K15+I15+G15+E15</f>
        <v>1</v>
      </c>
    </row>
    <row r="16" customFormat="false" ht="15" hidden="false" customHeight="false" outlineLevel="0" collapsed="false">
      <c r="A16" s="238" t="s">
        <v>69</v>
      </c>
      <c r="B16" s="233" t="str">
        <f aca="false">VLOOKUP(A16,ORÇAMENTO!$A$1:$M$228,2,FALSE())</f>
        <v>SERVIÇOS PRELIMINARES E TERRAPLANAGEM</v>
      </c>
      <c r="C16" s="240" t="n">
        <f aca="false">VLOOKUP(A16,ORÇAMENTO!$A$1:$M$228,13,FALSE())</f>
        <v>8099.8069596</v>
      </c>
      <c r="D16" s="241" t="n">
        <f aca="false">C16/$C$31</f>
        <v>0.0306226219971706</v>
      </c>
      <c r="E16" s="245" t="n">
        <v>1</v>
      </c>
      <c r="F16" s="243" t="n">
        <f aca="false">IF(E16&gt;0,E16*$C16,"  ")</f>
        <v>8099.8069596</v>
      </c>
      <c r="G16" s="245"/>
      <c r="H16" s="243" t="str">
        <f aca="false">IF(G16&gt;0,G16*$C16,"  ")</f>
        <v>  </v>
      </c>
      <c r="I16" s="245"/>
      <c r="J16" s="243" t="str">
        <f aca="false">IF(I16&gt;0,I16*$C16,"  ")</f>
        <v>  </v>
      </c>
      <c r="K16" s="245"/>
      <c r="L16" s="243" t="str">
        <f aca="false">IF(K16&gt;0,K16*$C16,"  ")</f>
        <v>  </v>
      </c>
      <c r="M16" s="245"/>
      <c r="N16" s="243" t="str">
        <f aca="false">IF(M16&gt;0,M16*$C16,"  ")</f>
        <v>  </v>
      </c>
      <c r="O16" s="244" t="n">
        <f aca="false">M16+K16+I16+G16+E16</f>
        <v>1</v>
      </c>
    </row>
    <row r="17" customFormat="false" ht="15" hidden="false" customHeight="false" outlineLevel="0" collapsed="false">
      <c r="A17" s="238" t="s">
        <v>87</v>
      </c>
      <c r="B17" s="233" t="str">
        <f aca="false">VLOOKUP(A17,ORÇAMENTO!$A$1:$M$228,2,FALSE())</f>
        <v> FUNDAÇÃO E INFRAESTRUTURA</v>
      </c>
      <c r="C17" s="240" t="n">
        <f aca="false">VLOOKUP(A17,ORÇAMENTO!$A$1:$M$228,13,FALSE())</f>
        <v>15559.2997259968</v>
      </c>
      <c r="D17" s="241" t="n">
        <f aca="false">C17/$C$31</f>
        <v>0.0588244332767913</v>
      </c>
      <c r="E17" s="245" t="n">
        <v>0.7</v>
      </c>
      <c r="F17" s="243" t="n">
        <f aca="false">IF(E17&gt;0,E17*$C17,"  ")</f>
        <v>10891.5098081978</v>
      </c>
      <c r="G17" s="245" t="n">
        <v>0.3</v>
      </c>
      <c r="H17" s="243" t="n">
        <f aca="false">IF(G17&gt;0,G17*$C17,"  ")</f>
        <v>4667.78991779904</v>
      </c>
      <c r="I17" s="245"/>
      <c r="J17" s="243" t="str">
        <f aca="false">IF(I17&gt;0,I17*$C17,"  ")</f>
        <v>  </v>
      </c>
      <c r="K17" s="245"/>
      <c r="L17" s="243" t="str">
        <f aca="false">IF(K17&gt;0,K17*$C17,"  ")</f>
        <v>  </v>
      </c>
      <c r="M17" s="245"/>
      <c r="N17" s="243" t="str">
        <f aca="false">IF(M17&gt;0,M17*$C17,"  ")</f>
        <v>  </v>
      </c>
      <c r="O17" s="244" t="n">
        <f aca="false">M17+K17+I17+G17+E17</f>
        <v>1</v>
      </c>
    </row>
    <row r="18" customFormat="false" ht="15" hidden="false" customHeight="false" outlineLevel="0" collapsed="false">
      <c r="A18" s="238" t="s">
        <v>125</v>
      </c>
      <c r="B18" s="233" t="str">
        <f aca="false">VLOOKUP(A18,ORÇAMENTO!$A$1:$M$228,2,FALSE())</f>
        <v>SUPERESTRUTURA</v>
      </c>
      <c r="C18" s="240" t="n">
        <f aca="false">VLOOKUP(A18,ORÇAMENTO!$A$1:$M$228,13,FALSE())</f>
        <v>18055.7235600282</v>
      </c>
      <c r="D18" s="241" t="n">
        <f aca="false">C18/$C$31</f>
        <v>0.0682625648020943</v>
      </c>
      <c r="E18" s="246"/>
      <c r="F18" s="243" t="str">
        <f aca="false">IF(E18&gt;0,E18*$C18,"  ")</f>
        <v>  </v>
      </c>
      <c r="G18" s="246" t="n">
        <v>0.6</v>
      </c>
      <c r="H18" s="243" t="n">
        <f aca="false">IF(G18&gt;0,G18*$C18,"  ")</f>
        <v>10833.4341360169</v>
      </c>
      <c r="I18" s="246" t="n">
        <v>0.4</v>
      </c>
      <c r="J18" s="243" t="n">
        <f aca="false">IF(I18&gt;0,I18*$C18,"  ")</f>
        <v>7222.28942401127</v>
      </c>
      <c r="K18" s="246"/>
      <c r="L18" s="243" t="str">
        <f aca="false">IF(K18&gt;0,K18*$C18,"  ")</f>
        <v>  </v>
      </c>
      <c r="M18" s="246"/>
      <c r="N18" s="243" t="str">
        <f aca="false">IF(M18&gt;0,M18*$C18,"  ")</f>
        <v>  </v>
      </c>
      <c r="O18" s="244" t="n">
        <f aca="false">M18+K18+I18+G18+E18</f>
        <v>1</v>
      </c>
    </row>
    <row r="19" customFormat="false" ht="15" hidden="false" customHeight="false" outlineLevel="0" collapsed="false">
      <c r="A19" s="238" t="s">
        <v>155</v>
      </c>
      <c r="B19" s="233" t="str">
        <f aca="false">VLOOKUP(A19,ORÇAMENTO!$A$1:$M$228,2,FALSE())</f>
        <v>COBERTURA E ÁGUAS PLUVIAIS</v>
      </c>
      <c r="C19" s="240" t="n">
        <f aca="false">VLOOKUP(A19,ORÇAMENTO!$A$1:$M$228,13,FALSE())</f>
        <v>30443.3633923327</v>
      </c>
      <c r="D19" s="241" t="n">
        <f aca="false">C19/$C$31</f>
        <v>0.11509602810731</v>
      </c>
      <c r="E19" s="245"/>
      <c r="F19" s="243" t="str">
        <f aca="false">IF(E19&gt;0,E19*$C19,"  ")</f>
        <v>  </v>
      </c>
      <c r="G19" s="245"/>
      <c r="H19" s="243" t="str">
        <f aca="false">IF(G19&gt;0,G19*$C19,"  ")</f>
        <v>  </v>
      </c>
      <c r="I19" s="245" t="n">
        <v>0.7</v>
      </c>
      <c r="J19" s="243" t="n">
        <f aca="false">IF(I19&gt;0,I19*$C19,"  ")</f>
        <v>21310.3543746329</v>
      </c>
      <c r="K19" s="245" t="n">
        <v>0.3</v>
      </c>
      <c r="L19" s="243" t="n">
        <f aca="false">IF(K19&gt;0,K19*$C19,"  ")</f>
        <v>9133.00901769982</v>
      </c>
      <c r="M19" s="245"/>
      <c r="N19" s="243" t="str">
        <f aca="false">IF(M19&gt;0,M19*$C19,"  ")</f>
        <v>  </v>
      </c>
      <c r="O19" s="244" t="n">
        <f aca="false">M19+K19+I19+G19+E19</f>
        <v>1</v>
      </c>
    </row>
    <row r="20" customFormat="false" ht="15" hidden="false" customHeight="false" outlineLevel="0" collapsed="false">
      <c r="A20" s="238" t="s">
        <v>232</v>
      </c>
      <c r="B20" s="233" t="str">
        <f aca="false">VLOOKUP(A20,ORÇAMENTO!$A$1:$M$228,2,FALSE())</f>
        <v>ALVENARIA E OUTRAS VEDAÇÕES</v>
      </c>
      <c r="C20" s="240" t="n">
        <f aca="false">VLOOKUP(A20,ORÇAMENTO!$A$1:$M$228,13,FALSE())</f>
        <v>40258.8873054</v>
      </c>
      <c r="D20" s="241" t="n">
        <f aca="false">C20/$C$31</f>
        <v>0.152205193794006</v>
      </c>
      <c r="E20" s="245"/>
      <c r="F20" s="243" t="str">
        <f aca="false">IF(E20&gt;0,E20*$C20,"  ")</f>
        <v>  </v>
      </c>
      <c r="G20" s="245" t="n">
        <v>0.6</v>
      </c>
      <c r="H20" s="243" t="n">
        <f aca="false">IF(G20&gt;0,G20*$C20,"  ")</f>
        <v>24155.33238324</v>
      </c>
      <c r="I20" s="245" t="n">
        <v>0.4</v>
      </c>
      <c r="J20" s="243" t="n">
        <f aca="false">IF(I20&gt;0,I20*$C20,"  ")</f>
        <v>16103.55492216</v>
      </c>
      <c r="K20" s="245"/>
      <c r="L20" s="243" t="str">
        <f aca="false">IF(K20&gt;0,K20*$C20,"  ")</f>
        <v>  </v>
      </c>
      <c r="M20" s="245"/>
      <c r="N20" s="243" t="str">
        <f aca="false">IF(M20&gt;0,M20*$C20,"  ")</f>
        <v>  </v>
      </c>
      <c r="O20" s="244" t="n">
        <f aca="false">M20+K20+I20+G20+E20</f>
        <v>1</v>
      </c>
    </row>
    <row r="21" customFormat="false" ht="15" hidden="false" customHeight="false" outlineLevel="0" collapsed="false">
      <c r="A21" s="238" t="s">
        <v>250</v>
      </c>
      <c r="B21" s="233" t="str">
        <f aca="false">VLOOKUP(A21,ORÇAMENTO!$A$1:$M$228,2,FALSE())</f>
        <v>INSTALAÇÕES HIDROSSANITÁRIAS</v>
      </c>
      <c r="C21" s="240" t="n">
        <f aca="false">VLOOKUP(A21,ORÇAMENTO!$A$1:$M$228,13,FALSE())</f>
        <v>18793.53184486</v>
      </c>
      <c r="D21" s="241" t="n">
        <f aca="false">C21/$C$31</f>
        <v>0.0710519676021213</v>
      </c>
      <c r="E21" s="245"/>
      <c r="F21" s="243" t="str">
        <f aca="false">IF(E21&gt;0,E21*$C21,"  ")</f>
        <v>  </v>
      </c>
      <c r="G21" s="245" t="n">
        <v>0.1</v>
      </c>
      <c r="H21" s="243" t="n">
        <f aca="false">IF(G21&gt;0,G21*$C21,"  ")</f>
        <v>1879.353184486</v>
      </c>
      <c r="I21" s="245" t="n">
        <v>0.2</v>
      </c>
      <c r="J21" s="243" t="n">
        <f aca="false">IF(I21&gt;0,I21*$C21,"  ")</f>
        <v>3758.706368972</v>
      </c>
      <c r="K21" s="245" t="n">
        <v>0.7</v>
      </c>
      <c r="L21" s="243" t="n">
        <f aca="false">IF(K21&gt;0,K21*$C21,"  ")</f>
        <v>13155.472291402</v>
      </c>
      <c r="M21" s="245"/>
      <c r="N21" s="243" t="str">
        <f aca="false">IF(M21&gt;0,M21*$C21,"  ")</f>
        <v>  </v>
      </c>
      <c r="O21" s="244" t="n">
        <f aca="false">M21+K21+I21+G21+E21</f>
        <v>1</v>
      </c>
    </row>
    <row r="22" customFormat="false" ht="15" hidden="false" customHeight="false" outlineLevel="0" collapsed="false">
      <c r="A22" s="238" t="s">
        <v>368</v>
      </c>
      <c r="B22" s="233" t="str">
        <f aca="false">VLOOKUP(A22,ORÇAMENTO!$A$1:$M$228,2,FALSE())</f>
        <v>INSTALAÇÕES ELÉTRICAS</v>
      </c>
      <c r="C22" s="240" t="n">
        <f aca="false">VLOOKUP(A22,ORÇAMENTO!$A$1:$M$228,13,FALSE())</f>
        <v>9288.0051906416</v>
      </c>
      <c r="D22" s="241" t="n">
        <f aca="false">C22/$C$31</f>
        <v>0.0351147963747054</v>
      </c>
      <c r="E22" s="245"/>
      <c r="F22" s="243" t="str">
        <f aca="false">IF(E22&gt;0,E22*$C22,"  ")</f>
        <v>  </v>
      </c>
      <c r="G22" s="245"/>
      <c r="H22" s="243" t="str">
        <f aca="false">IF(G22&gt;0,G22*$C22,"  ")</f>
        <v>  </v>
      </c>
      <c r="I22" s="245" t="n">
        <v>0.3</v>
      </c>
      <c r="J22" s="243" t="n">
        <f aca="false">IF(I22&gt;0,I22*$C22,"  ")</f>
        <v>2786.40155719248</v>
      </c>
      <c r="K22" s="245" t="n">
        <v>0.7</v>
      </c>
      <c r="L22" s="243" t="n">
        <f aca="false">IF(K22&gt;0,K22*$C22,"  ")</f>
        <v>6501.60363344912</v>
      </c>
      <c r="M22" s="245"/>
      <c r="N22" s="243" t="str">
        <f aca="false">IF(M22&gt;0,M22*$C22,"  ")</f>
        <v>  </v>
      </c>
      <c r="O22" s="244" t="n">
        <f aca="false">M22+K22+I22+G22+E22</f>
        <v>1</v>
      </c>
    </row>
    <row r="23" customFormat="false" ht="15" hidden="false" customHeight="false" outlineLevel="0" collapsed="false">
      <c r="A23" s="238" t="s">
        <v>456</v>
      </c>
      <c r="B23" s="233" t="str">
        <f aca="false">VLOOKUP(A23,ORÇAMENTO!$A$1:$M$228,2,FALSE())</f>
        <v>ESQUADRIAS</v>
      </c>
      <c r="C23" s="240" t="n">
        <f aca="false">VLOOKUP(A23,ORÇAMENTO!$A$1:$M$228,13,FALSE())</f>
        <v>30614.450672798</v>
      </c>
      <c r="D23" s="241" t="n">
        <f aca="false">C23/$C$31</f>
        <v>0.115742851067949</v>
      </c>
      <c r="E23" s="245"/>
      <c r="F23" s="243" t="str">
        <f aca="false">IF(E23&gt;0,E23*$C23,"  ")</f>
        <v>  </v>
      </c>
      <c r="G23" s="245"/>
      <c r="H23" s="243" t="str">
        <f aca="false">IF(G23&gt;0,G23*$C23,"  ")</f>
        <v>  </v>
      </c>
      <c r="I23" s="245"/>
      <c r="J23" s="243" t="str">
        <f aca="false">IF(I23&gt;0,I23*$C23,"  ")</f>
        <v>  </v>
      </c>
      <c r="K23" s="245" t="n">
        <v>1</v>
      </c>
      <c r="L23" s="243" t="n">
        <f aca="false">IF(K23&gt;0,K23*$C23,"  ")</f>
        <v>30614.450672798</v>
      </c>
      <c r="M23" s="245"/>
      <c r="N23" s="243" t="str">
        <f aca="false">IF(M23&gt;0,M23*$C23,"  ")</f>
        <v>  </v>
      </c>
      <c r="O23" s="244" t="n">
        <f aca="false">M23+K23+I23+G23+E23</f>
        <v>1</v>
      </c>
    </row>
    <row r="24" customFormat="false" ht="15" hidden="false" customHeight="false" outlineLevel="0" collapsed="false">
      <c r="A24" s="238" t="s">
        <v>488</v>
      </c>
      <c r="B24" s="233" t="str">
        <f aca="false">VLOOKUP(A24,ORÇAMENTO!$A$1:$M$228,2,FALSE())</f>
        <v>REVESTIMENTOS </v>
      </c>
      <c r="C24" s="240" t="n">
        <f aca="false">VLOOKUP(A24,ORÇAMENTO!$A$1:$M$228,13,FALSE())</f>
        <v>22026.3893174</v>
      </c>
      <c r="D24" s="241" t="n">
        <f aca="false">C24/$C$31</f>
        <v>0.0832743048560957</v>
      </c>
      <c r="E24" s="245"/>
      <c r="F24" s="243" t="str">
        <f aca="false">IF(E24&gt;0,E24*$C24,"  ")</f>
        <v>  </v>
      </c>
      <c r="G24" s="245"/>
      <c r="H24" s="243" t="str">
        <f aca="false">IF(G24&gt;0,G24*$C24,"  ")</f>
        <v>  </v>
      </c>
      <c r="I24" s="245"/>
      <c r="J24" s="243" t="str">
        <f aca="false">IF(I24&gt;0,I24*$C24,"  ")</f>
        <v>  </v>
      </c>
      <c r="K24" s="245" t="n">
        <v>0.7</v>
      </c>
      <c r="L24" s="243" t="n">
        <f aca="false">IF(K24&gt;0,K24*$C24,"  ")</f>
        <v>15418.47252218</v>
      </c>
      <c r="M24" s="245" t="n">
        <v>0.3</v>
      </c>
      <c r="N24" s="243" t="n">
        <f aca="false">IF(M24&gt;0,M24*$C24,"  ")</f>
        <v>6607.91679522</v>
      </c>
      <c r="O24" s="244" t="n">
        <f aca="false">M24+K24+I24+G24+E24</f>
        <v>1</v>
      </c>
    </row>
    <row r="25" customFormat="false" ht="15" hidden="false" customHeight="false" outlineLevel="0" collapsed="false">
      <c r="A25" s="238" t="s">
        <v>511</v>
      </c>
      <c r="B25" s="233" t="str">
        <f aca="false">VLOOKUP(A25,ORÇAMENTO!$A$1:$M$228,2,FALSE())</f>
        <v>PISOS</v>
      </c>
      <c r="C25" s="240" t="n">
        <f aca="false">VLOOKUP(A25,ORÇAMENTO!$A$1:$M$228,13,FALSE())</f>
        <v>11962.19091512</v>
      </c>
      <c r="D25" s="241" t="n">
        <f aca="false">C25/$C$31</f>
        <v>0.0452249852964147</v>
      </c>
      <c r="E25" s="245"/>
      <c r="F25" s="243" t="str">
        <f aca="false">IF(E25&gt;0,E25*$C25,"  ")</f>
        <v>  </v>
      </c>
      <c r="G25" s="245"/>
      <c r="H25" s="243" t="str">
        <f aca="false">IF(G25&gt;0,G25*$C25,"  ")</f>
        <v>  </v>
      </c>
      <c r="I25" s="245"/>
      <c r="J25" s="243" t="str">
        <f aca="false">IF(I25&gt;0,I25*$C25,"  ")</f>
        <v>  </v>
      </c>
      <c r="K25" s="245" t="n">
        <v>1</v>
      </c>
      <c r="L25" s="243" t="n">
        <f aca="false">IF(K25&gt;0,K25*$C25,"  ")</f>
        <v>11962.19091512</v>
      </c>
      <c r="M25" s="245"/>
      <c r="N25" s="243" t="str">
        <f aca="false">IF(M25&gt;0,M25*$C25,"  ")</f>
        <v>  </v>
      </c>
      <c r="O25" s="244" t="n">
        <f aca="false">M25+K25+I25+G25+E25</f>
        <v>1</v>
      </c>
    </row>
    <row r="26" customFormat="false" ht="15" hidden="false" customHeight="false" outlineLevel="0" collapsed="false">
      <c r="A26" s="238" t="s">
        <v>541</v>
      </c>
      <c r="B26" s="233" t="str">
        <f aca="false">VLOOKUP(A26,ORÇAMENTO!$A$1:$M$228,2,FALSE())</f>
        <v>FORRO E ACABAMENTOS</v>
      </c>
      <c r="C26" s="240" t="n">
        <f aca="false">VLOOKUP(A26,ORÇAMENTO!$A$1:$M$228,13,FALSE())</f>
        <v>3128.0835624</v>
      </c>
      <c r="D26" s="241" t="n">
        <f aca="false">C26/$C$31</f>
        <v>0.0118262226476158</v>
      </c>
      <c r="E26" s="245"/>
      <c r="F26" s="243" t="str">
        <f aca="false">IF(E26&gt;0,E26*$C26,"  ")</f>
        <v>  </v>
      </c>
      <c r="G26" s="245"/>
      <c r="H26" s="243" t="str">
        <f aca="false">IF(G26&gt;0,G26*$C26,"  ")</f>
        <v>  </v>
      </c>
      <c r="I26" s="245" t="n">
        <v>0.5</v>
      </c>
      <c r="J26" s="243" t="n">
        <f aca="false">IF(I26&gt;0,I26*$C26,"  ")</f>
        <v>1564.0417812</v>
      </c>
      <c r="K26" s="245" t="n">
        <v>0.5</v>
      </c>
      <c r="L26" s="243" t="n">
        <f aca="false">IF(K26&gt;0,K26*$C26,"  ")</f>
        <v>1564.0417812</v>
      </c>
      <c r="M26" s="245"/>
      <c r="N26" s="243" t="str">
        <f aca="false">IF(M26&gt;0,M26*$C26,"  ")</f>
        <v>  </v>
      </c>
      <c r="O26" s="244" t="n">
        <f aca="false">M26+K26+I26+G26+E26</f>
        <v>1</v>
      </c>
    </row>
    <row r="27" customFormat="false" ht="15" hidden="false" customHeight="false" outlineLevel="0" collapsed="false">
      <c r="A27" s="238" t="s">
        <v>551</v>
      </c>
      <c r="B27" s="233" t="str">
        <f aca="false">VLOOKUP(A27,ORÇAMENTO!$A$1:$M$228,2,FALSE())</f>
        <v>PINTURAS</v>
      </c>
      <c r="C27" s="240" t="n">
        <f aca="false">VLOOKUP(A27,ORÇAMENTO!$A$1:$M$228,13,FALSE())</f>
        <v>5813.630252</v>
      </c>
      <c r="D27" s="241" t="n">
        <f aca="false">C27/$C$31</f>
        <v>0.0219793635238812</v>
      </c>
      <c r="E27" s="245"/>
      <c r="F27" s="243" t="str">
        <f aca="false">IF(E27&gt;0,E27*$C27,"  ")</f>
        <v>  </v>
      </c>
      <c r="G27" s="245"/>
      <c r="H27" s="243" t="str">
        <f aca="false">IF(G27&gt;0,G27*$C27,"  ")</f>
        <v>  </v>
      </c>
      <c r="I27" s="245"/>
      <c r="J27" s="243" t="str">
        <f aca="false">IF(I27&gt;0,I27*$C27,"  ")</f>
        <v>  </v>
      </c>
      <c r="K27" s="245"/>
      <c r="L27" s="243" t="str">
        <f aca="false">IF(K27&gt;0,K27*$C27,"  ")</f>
        <v>  </v>
      </c>
      <c r="M27" s="245" t="n">
        <v>1</v>
      </c>
      <c r="N27" s="243" t="n">
        <f aca="false">IF(M27&gt;0,M27*$C27,"  ")</f>
        <v>5813.630252</v>
      </c>
      <c r="O27" s="244" t="n">
        <f aca="false">M27+K27+I27+G27+E27</f>
        <v>1</v>
      </c>
    </row>
    <row r="28" customFormat="false" ht="15" hidden="false" customHeight="false" outlineLevel="0" collapsed="false">
      <c r="A28" s="238" t="s">
        <v>573</v>
      </c>
      <c r="B28" s="233" t="str">
        <f aca="false">VLOOKUP(A28,ORÇAMENTO!$A$1:$M$228,2,FALSE())</f>
        <v>LOUÇAS E ACESSÓRIOS</v>
      </c>
      <c r="C28" s="240" t="n">
        <f aca="false">VLOOKUP(A28,ORÇAMENTO!$A$1:$M$228,13,FALSE())</f>
        <v>24653.86120224</v>
      </c>
      <c r="D28" s="241" t="n">
        <f aca="false">C28/$C$31</f>
        <v>0.0932078845992878</v>
      </c>
      <c r="E28" s="245"/>
      <c r="F28" s="243" t="str">
        <f aca="false">IF(E28&gt;0,E28*$C28,"  ")</f>
        <v>  </v>
      </c>
      <c r="G28" s="245"/>
      <c r="H28" s="243" t="str">
        <f aca="false">IF(G28&gt;0,G28*$C28,"  ")</f>
        <v>  </v>
      </c>
      <c r="I28" s="245"/>
      <c r="J28" s="243" t="str">
        <f aca="false">IF(I28&gt;0,I28*$C28,"  ")</f>
        <v>  </v>
      </c>
      <c r="K28" s="245"/>
      <c r="L28" s="243" t="str">
        <f aca="false">IF(K28&gt;0,K28*$C28,"  ")</f>
        <v>  </v>
      </c>
      <c r="M28" s="245" t="n">
        <v>1</v>
      </c>
      <c r="N28" s="243" t="n">
        <f aca="false">IF(M28&gt;0,M28*$C28,"  ")</f>
        <v>24653.86120224</v>
      </c>
      <c r="O28" s="244" t="n">
        <f aca="false">M28+K28+I28+G28+E28</f>
        <v>1</v>
      </c>
    </row>
    <row r="29" customFormat="false" ht="15" hidden="false" customHeight="false" outlineLevel="0" collapsed="false">
      <c r="A29" s="238" t="s">
        <v>648</v>
      </c>
      <c r="B29" s="233" t="str">
        <f aca="false">VLOOKUP(A29,ORÇAMENTO!$A$1:$M$228,2,FALSE())</f>
        <v>COMUNICAÇÃO VISUAL E ACESSIBILIDADE</v>
      </c>
      <c r="C29" s="240" t="n">
        <f aca="false">VLOOKUP(A29,ORÇAMENTO!$A$1:$M$228,13,FALSE())</f>
        <v>1695.5830103965</v>
      </c>
      <c r="D29" s="241" t="n">
        <f aca="false">C29/$C$31</f>
        <v>0.006410424081855</v>
      </c>
      <c r="E29" s="245"/>
      <c r="F29" s="243" t="str">
        <f aca="false">IF(E29&gt;0,E29*$C29,"  ")</f>
        <v>  </v>
      </c>
      <c r="G29" s="245"/>
      <c r="H29" s="243" t="str">
        <f aca="false">IF(G29&gt;0,G29*$C29,"  ")</f>
        <v>  </v>
      </c>
      <c r="I29" s="245"/>
      <c r="J29" s="243" t="str">
        <f aca="false">IF(I29&gt;0,I29*$C29,"  ")</f>
        <v>  </v>
      </c>
      <c r="K29" s="245"/>
      <c r="L29" s="243" t="str">
        <f aca="false">IF(K29&gt;0,K29*$C29,"  ")</f>
        <v>  </v>
      </c>
      <c r="M29" s="245" t="n">
        <v>1</v>
      </c>
      <c r="N29" s="243" t="n">
        <f aca="false">IF(M29&gt;0,M29*$C29,"  ")</f>
        <v>1695.5830103965</v>
      </c>
      <c r="O29" s="244" t="n">
        <f aca="false">M29+K29+I29+G29+E29</f>
        <v>1</v>
      </c>
    </row>
    <row r="30" customFormat="false" ht="15" hidden="false" customHeight="false" outlineLevel="0" collapsed="false">
      <c r="A30" s="238" t="s">
        <v>662</v>
      </c>
      <c r="B30" s="233" t="str">
        <f aca="false">VLOOKUP(A30,ORÇAMENTO!$A$1:$M$228,2,FALSE())</f>
        <v>FINALIZAÇÕES</v>
      </c>
      <c r="C30" s="240" t="n">
        <f aca="false">VLOOKUP(A30,ORÇAMENTO!$A$1:$M$228,13,FALSE())</f>
        <v>1863.39473</v>
      </c>
      <c r="D30" s="241" t="n">
        <f aca="false">C30/$C$31</f>
        <v>0.00704486325821371</v>
      </c>
      <c r="E30" s="245" t="n">
        <v>0.1</v>
      </c>
      <c r="F30" s="243" t="n">
        <f aca="false">IF(E30&gt;0,E30*$C30,"  ")</f>
        <v>186.339473</v>
      </c>
      <c r="G30" s="245" t="n">
        <v>0.1</v>
      </c>
      <c r="H30" s="243" t="n">
        <f aca="false">IF(G30&gt;0,G30*$C30,"  ")</f>
        <v>186.339473</v>
      </c>
      <c r="I30" s="245" t="n">
        <v>0.1</v>
      </c>
      <c r="J30" s="243" t="n">
        <f aca="false">IF(I30&gt;0,I30*$C30,"  ")</f>
        <v>186.339473</v>
      </c>
      <c r="K30" s="245" t="n">
        <v>0.1</v>
      </c>
      <c r="L30" s="243" t="n">
        <f aca="false">IF(K30&gt;0,K30*$C30,"  ")</f>
        <v>186.339473</v>
      </c>
      <c r="M30" s="245" t="n">
        <v>0.6</v>
      </c>
      <c r="N30" s="243" t="n">
        <f aca="false">IF(M30&gt;0,M30*$C30,"  ")</f>
        <v>1118.036838</v>
      </c>
      <c r="O30" s="244" t="n">
        <f aca="false">M30+K30+I30+G30+E30</f>
        <v>1</v>
      </c>
    </row>
    <row r="31" customFormat="false" ht="15" hidden="false" customHeight="false" outlineLevel="0" collapsed="false">
      <c r="A31" s="238"/>
      <c r="B31" s="126" t="s">
        <v>23</v>
      </c>
      <c r="C31" s="247" t="n">
        <f aca="false">SUM(C14:C30)</f>
        <v>264504.031050914</v>
      </c>
      <c r="D31" s="248" t="n">
        <f aca="false">C31/$C$31</f>
        <v>1</v>
      </c>
      <c r="E31" s="246"/>
      <c r="F31" s="243" t="str">
        <f aca="false">IF(E31&gt;0,E31*$C31,"  ")</f>
        <v>  </v>
      </c>
      <c r="G31" s="246"/>
      <c r="H31" s="243" t="str">
        <f aca="false">IF(G31&gt;0,G31*$C31,"  ")</f>
        <v>  </v>
      </c>
      <c r="I31" s="246"/>
      <c r="J31" s="243" t="str">
        <f aca="false">IF(I31&gt;0,I31*$C31,"  ")</f>
        <v>  </v>
      </c>
      <c r="K31" s="246"/>
      <c r="L31" s="243" t="str">
        <f aca="false">IF(K31&gt;0,K31*$C31,"  ")</f>
        <v>  </v>
      </c>
      <c r="M31" s="246"/>
      <c r="N31" s="243" t="str">
        <f aca="false">IF(M31&gt;0,M31*$C31,"  ")</f>
        <v>  </v>
      </c>
      <c r="O31" s="249"/>
    </row>
    <row r="32" customFormat="false" ht="15" hidden="false" customHeight="false" outlineLevel="0" collapsed="false">
      <c r="A32" s="250"/>
      <c r="B32" s="251"/>
      <c r="C32" s="251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138"/>
    </row>
    <row r="33" customFormat="false" ht="15" hidden="false" customHeight="false" outlineLevel="0" collapsed="false">
      <c r="A33" s="233"/>
      <c r="B33" s="252" t="s">
        <v>728</v>
      </c>
      <c r="C33" s="234"/>
      <c r="D33" s="234"/>
      <c r="E33" s="253" t="n">
        <f aca="false">SUM(F14:F31)</f>
        <v>28029.6856704978</v>
      </c>
      <c r="F33" s="253"/>
      <c r="G33" s="253" t="n">
        <f aca="false">SUM(H14:H31)</f>
        <v>44699.0935345419</v>
      </c>
      <c r="H33" s="253"/>
      <c r="I33" s="253" t="n">
        <f aca="false">SUM(J14:J31)</f>
        <v>55908.5323411687</v>
      </c>
      <c r="J33" s="253"/>
      <c r="K33" s="253" t="n">
        <f aca="false">SUM(L14:L31)</f>
        <v>93000.8469668489</v>
      </c>
      <c r="L33" s="253"/>
      <c r="M33" s="253" t="n">
        <f aca="false">SUM(N14:N31)</f>
        <v>42865.8725378565</v>
      </c>
      <c r="N33" s="253"/>
      <c r="O33" s="254"/>
    </row>
    <row r="34" customFormat="false" ht="15" hidden="false" customHeight="false" outlineLevel="0" collapsed="false">
      <c r="A34" s="233"/>
      <c r="B34" s="252" t="s">
        <v>729</v>
      </c>
      <c r="C34" s="246"/>
      <c r="D34" s="246"/>
      <c r="E34" s="255" t="n">
        <f aca="false">SUM(E33/$C$31)</f>
        <v>0.105970731557972</v>
      </c>
      <c r="F34" s="255"/>
      <c r="G34" s="255" t="n">
        <f aca="false">SUM(G33/$C$31)</f>
        <v>0.168992107065234</v>
      </c>
      <c r="H34" s="255"/>
      <c r="I34" s="255" t="n">
        <f aca="false">SUM(I33/$C$31)</f>
        <v>0.211371192034525</v>
      </c>
      <c r="J34" s="255"/>
      <c r="K34" s="255" t="n">
        <f aca="false">SUM(K33/$C$31)</f>
        <v>0.351604648886986</v>
      </c>
      <c r="L34" s="255"/>
      <c r="M34" s="255" t="n">
        <f aca="false">SUM(M33/$C$31)</f>
        <v>0.162061320455284</v>
      </c>
      <c r="N34" s="255"/>
      <c r="O34" s="256"/>
    </row>
    <row r="35" customFormat="false" ht="15" hidden="false" customHeight="false" outlineLevel="0" collapsed="false">
      <c r="A35" s="233"/>
      <c r="B35" s="252" t="s">
        <v>730</v>
      </c>
      <c r="C35" s="234"/>
      <c r="D35" s="234"/>
      <c r="E35" s="253" t="n">
        <f aca="false">E33</f>
        <v>28029.6856704978</v>
      </c>
      <c r="F35" s="253"/>
      <c r="G35" s="253" t="n">
        <f aca="false">E35+G33</f>
        <v>72728.7792050397</v>
      </c>
      <c r="H35" s="253"/>
      <c r="I35" s="253" t="n">
        <f aca="false">G35+I33</f>
        <v>128637.311546208</v>
      </c>
      <c r="J35" s="253"/>
      <c r="K35" s="253" t="n">
        <f aca="false">I35+K33</f>
        <v>221638.158513057</v>
      </c>
      <c r="L35" s="253"/>
      <c r="M35" s="253" t="n">
        <f aca="false">K35+M33</f>
        <v>264504.031050914</v>
      </c>
      <c r="N35" s="253"/>
      <c r="O35" s="254"/>
    </row>
    <row r="36" customFormat="false" ht="15" hidden="false" customHeight="false" outlineLevel="0" collapsed="false">
      <c r="A36" s="233"/>
      <c r="B36" s="252" t="s">
        <v>731</v>
      </c>
      <c r="C36" s="234"/>
      <c r="D36" s="246"/>
      <c r="E36" s="255" t="n">
        <f aca="false">E34</f>
        <v>0.105970731557972</v>
      </c>
      <c r="F36" s="255"/>
      <c r="G36" s="255" t="n">
        <f aca="false">E36+G34</f>
        <v>0.274962838623205</v>
      </c>
      <c r="H36" s="255"/>
      <c r="I36" s="255" t="n">
        <f aca="false">G36+I34</f>
        <v>0.48633403065773</v>
      </c>
      <c r="J36" s="255"/>
      <c r="K36" s="255" t="n">
        <f aca="false">I36+K34</f>
        <v>0.837938679544716</v>
      </c>
      <c r="L36" s="255"/>
      <c r="M36" s="255" t="n">
        <f aca="false">K36+M34</f>
        <v>1</v>
      </c>
      <c r="N36" s="255"/>
      <c r="O36" s="256"/>
    </row>
    <row r="37" customFormat="false" ht="15" hidden="false" customHeight="false" outlineLevel="0" collapsed="false">
      <c r="A37" s="257"/>
      <c r="B37" s="72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customFormat="false" ht="15" hidden="false" customHeight="false" outlineLevel="0" collapsed="false">
      <c r="A38" s="258" t="s">
        <v>732</v>
      </c>
      <c r="B38" s="258"/>
      <c r="C38" s="258"/>
      <c r="D38" s="258"/>
      <c r="E38" s="258"/>
      <c r="F38" s="258"/>
      <c r="G38" s="258"/>
      <c r="H38" s="258"/>
      <c r="I38" s="259"/>
      <c r="J38" s="259"/>
      <c r="K38" s="259"/>
      <c r="L38" s="259"/>
      <c r="M38" s="259"/>
      <c r="N38" s="259"/>
      <c r="O38" s="259"/>
    </row>
    <row r="39" customFormat="false" ht="15" hidden="false" customHeight="false" outlineLevel="0" collapsed="false">
      <c r="A39" s="228"/>
      <c r="B39" s="228"/>
      <c r="C39" s="228"/>
      <c r="D39" s="228"/>
      <c r="E39" s="228"/>
      <c r="F39" s="228"/>
      <c r="G39" s="228"/>
      <c r="H39" s="228"/>
      <c r="I39" s="259"/>
      <c r="J39" s="259"/>
      <c r="K39" s="259"/>
      <c r="L39" s="259"/>
      <c r="M39" s="259"/>
      <c r="N39" s="259"/>
      <c r="O39" s="259"/>
    </row>
    <row r="40" customFormat="false" ht="15" hidden="false" customHeight="false" outlineLevel="0" collapsed="false">
      <c r="A40" s="228" t="s">
        <v>733</v>
      </c>
      <c r="B40" s="228"/>
      <c r="C40" s="228"/>
      <c r="D40" s="228"/>
      <c r="E40" s="228"/>
      <c r="F40" s="228"/>
      <c r="G40" s="228"/>
      <c r="H40" s="228"/>
      <c r="I40" s="72"/>
      <c r="J40" s="259"/>
      <c r="K40" s="259"/>
      <c r="L40" s="259"/>
      <c r="M40" s="259"/>
      <c r="N40" s="259"/>
      <c r="O40" s="259"/>
    </row>
    <row r="41" customFormat="false" ht="15" hidden="false" customHeight="false" outlineLevel="0" collapsed="false">
      <c r="A41" s="228" t="s">
        <v>734</v>
      </c>
      <c r="B41" s="228"/>
      <c r="C41" s="228"/>
      <c r="D41" s="228"/>
      <c r="E41" s="228"/>
      <c r="F41" s="228"/>
      <c r="G41" s="228"/>
      <c r="H41" s="228"/>
      <c r="I41" s="259"/>
      <c r="J41" s="259"/>
      <c r="K41" s="259"/>
      <c r="L41" s="259"/>
      <c r="M41" s="259"/>
      <c r="N41" s="259"/>
      <c r="O41" s="259"/>
    </row>
    <row r="42" customFormat="false" ht="15" hidden="false" customHeight="false" outlineLevel="0" collapsed="false">
      <c r="A42" s="144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customFormat="false" ht="15" hidden="false" customHeight="false" outlineLevel="0" collapsed="false">
      <c r="A43" s="260"/>
      <c r="B43" s="260"/>
      <c r="C43" s="260"/>
      <c r="D43" s="260"/>
      <c r="E43" s="260"/>
      <c r="F43" s="260"/>
      <c r="G43" s="260"/>
      <c r="H43" s="260"/>
      <c r="I43" s="260"/>
      <c r="J43" s="260"/>
      <c r="K43" s="260"/>
      <c r="L43" s="260"/>
      <c r="M43" s="260"/>
      <c r="N43" s="260"/>
      <c r="O43" s="261"/>
    </row>
    <row r="44" customFormat="false" ht="15" hidden="false" customHeight="false" outlineLevel="0" collapsed="false">
      <c r="A44" s="14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15" hidden="false" customHeight="false" outlineLevel="0" collapsed="false">
      <c r="A45" s="144"/>
      <c r="B45" s="262"/>
      <c r="C45" s="262"/>
      <c r="D45" s="262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customFormat="false" ht="15" hidden="false" customHeight="false" outlineLevel="0" collapsed="false">
      <c r="A46" s="144"/>
      <c r="B46" s="262"/>
      <c r="C46" s="262"/>
      <c r="D46" s="262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customFormat="false" ht="15" hidden="false" customHeight="false" outlineLevel="0" collapsed="false">
      <c r="A47" s="144"/>
      <c r="B47" s="262"/>
      <c r="C47" s="262"/>
      <c r="D47" s="262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customFormat="false" ht="15" hidden="false" customHeight="false" outlineLevel="0" collapsed="false">
      <c r="A48" s="144"/>
      <c r="B48" s="262"/>
      <c r="C48" s="262"/>
      <c r="D48" s="262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customFormat="false" ht="15" hidden="false" customHeight="false" outlineLevel="0" collapsed="false">
      <c r="A49" s="14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customFormat="false" ht="15" hidden="false" customHeight="false" outlineLevel="0" collapsed="false">
      <c r="A50" s="14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customFormat="false" ht="15" hidden="false" customHeight="false" outlineLevel="0" collapsed="false">
      <c r="A51" s="14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customFormat="false" ht="15" hidden="false" customHeight="false" outlineLevel="0" collapsed="false">
      <c r="A52" s="14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customFormat="false" ht="15" hidden="false" customHeight="false" outlineLevel="0" collapsed="false">
      <c r="A53" s="14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customFormat="false" ht="15" hidden="false" customHeight="false" outlineLevel="0" collapsed="false">
      <c r="A54" s="14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customFormat="false" ht="15" hidden="false" customHeight="false" outlineLevel="0" collapsed="false">
      <c r="A55" s="14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customFormat="false" ht="15" hidden="false" customHeight="false" outlineLevel="0" collapsed="false">
      <c r="A56" s="14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customFormat="false" ht="15" hidden="false" customHeight="false" outlineLevel="0" collapsed="false">
      <c r="A57" s="14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customFormat="false" ht="15" hidden="false" customHeight="false" outlineLevel="0" collapsed="false">
      <c r="A58" s="14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customFormat="false" ht="15" hidden="false" customHeight="false" outlineLevel="0" collapsed="false">
      <c r="A59" s="14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customFormat="false" ht="15" hidden="false" customHeight="false" outlineLevel="0" collapsed="false">
      <c r="A60" s="14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customFormat="false" ht="15" hidden="false" customHeight="false" outlineLevel="0" collapsed="false">
      <c r="A61" s="14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customFormat="false" ht="15" hidden="false" customHeight="false" outlineLevel="0" collapsed="false">
      <c r="A62" s="14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customFormat="false" ht="15" hidden="false" customHeight="false" outlineLevel="0" collapsed="false">
      <c r="A63" s="14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customFormat="false" ht="15" hidden="false" customHeight="false" outlineLevel="0" collapsed="false">
      <c r="A64" s="14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customFormat="false" ht="15" hidden="false" customHeight="false" outlineLevel="0" collapsed="false">
      <c r="A65" s="14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customFormat="false" ht="15" hidden="false" customHeight="false" outlineLevel="0" collapsed="false">
      <c r="A66" s="14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customFormat="false" ht="15" hidden="false" customHeight="false" outlineLevel="0" collapsed="false">
      <c r="A67" s="14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customFormat="false" ht="15" hidden="false" customHeight="false" outlineLevel="0" collapsed="false">
      <c r="A68" s="14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customFormat="false" ht="15" hidden="false" customHeight="false" outlineLevel="0" collapsed="false">
      <c r="A69" s="14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customFormat="false" ht="15" hidden="false" customHeight="false" outlineLevel="0" collapsed="false">
      <c r="A70" s="14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customFormat="false" ht="15" hidden="false" customHeight="false" outlineLevel="0" collapsed="false">
      <c r="A71" s="14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customFormat="false" ht="15" hidden="false" customHeight="false" outlineLevel="0" collapsed="false">
      <c r="A72" s="14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customFormat="false" ht="15" hidden="false" customHeight="false" outlineLevel="0" collapsed="false">
      <c r="A73" s="14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customFormat="false" ht="15" hidden="false" customHeight="false" outlineLevel="0" collapsed="false">
      <c r="A74" s="14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customFormat="false" ht="15" hidden="false" customHeight="false" outlineLevel="0" collapsed="false">
      <c r="A75" s="14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customFormat="false" ht="15" hidden="false" customHeight="false" outlineLevel="0" collapsed="false">
      <c r="A76" s="14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customFormat="false" ht="15" hidden="false" customHeight="false" outlineLevel="0" collapsed="false">
      <c r="A77" s="14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customFormat="false" ht="15" hidden="false" customHeight="false" outlineLevel="0" collapsed="false">
      <c r="A78" s="14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customFormat="false" ht="15" hidden="false" customHeight="false" outlineLevel="0" collapsed="false">
      <c r="A79" s="14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customFormat="false" ht="15" hidden="false" customHeight="false" outlineLevel="0" collapsed="false">
      <c r="A80" s="14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customFormat="false" ht="15" hidden="false" customHeight="false" outlineLevel="0" collapsed="false">
      <c r="A81" s="14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customFormat="false" ht="15" hidden="false" customHeight="false" outlineLevel="0" collapsed="false">
      <c r="A82" s="14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customFormat="false" ht="15" hidden="false" customHeight="false" outlineLevel="0" collapsed="false">
      <c r="A83" s="14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customFormat="false" ht="15" hidden="false" customHeight="false" outlineLevel="0" collapsed="false">
      <c r="A84" s="14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customFormat="false" ht="15" hidden="false" customHeight="false" outlineLevel="0" collapsed="false">
      <c r="A85" s="14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customFormat="false" ht="15" hidden="false" customHeight="false" outlineLevel="0" collapsed="false">
      <c r="A86" s="14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customFormat="false" ht="15" hidden="false" customHeight="false" outlineLevel="0" collapsed="false">
      <c r="A87" s="14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customFormat="false" ht="15" hidden="false" customHeight="false" outlineLevel="0" collapsed="false">
      <c r="A88" s="14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customFormat="false" ht="15" hidden="false" customHeight="false" outlineLevel="0" collapsed="false">
      <c r="A89" s="14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customFormat="false" ht="15" hidden="false" customHeight="false" outlineLevel="0" collapsed="false">
      <c r="A90" s="14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customFormat="false" ht="15" hidden="false" customHeight="false" outlineLevel="0" collapsed="false">
      <c r="A91" s="14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customFormat="false" ht="15" hidden="false" customHeight="false" outlineLevel="0" collapsed="false">
      <c r="A92" s="14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customFormat="false" ht="15" hidden="false" customHeight="false" outlineLevel="0" collapsed="false">
      <c r="A93" s="14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customFormat="false" ht="15" hidden="false" customHeight="false" outlineLevel="0" collapsed="false">
      <c r="A94" s="14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customFormat="false" ht="15" hidden="false" customHeight="false" outlineLevel="0" collapsed="false">
      <c r="A95" s="14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customFormat="false" ht="15" hidden="false" customHeight="false" outlineLevel="0" collapsed="false">
      <c r="A96" s="14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customFormat="false" ht="15" hidden="false" customHeight="false" outlineLevel="0" collapsed="false">
      <c r="A97" s="14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customFormat="false" ht="15" hidden="false" customHeight="false" outlineLevel="0" collapsed="false">
      <c r="A98" s="14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customFormat="false" ht="15" hidden="false" customHeight="false" outlineLevel="0" collapsed="false">
      <c r="A99" s="14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customFormat="false" ht="15" hidden="false" customHeight="false" outlineLevel="0" collapsed="false">
      <c r="A100" s="14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customFormat="false" ht="15" hidden="false" customHeight="false" outlineLevel="0" collapsed="false">
      <c r="A101" s="14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customFormat="false" ht="15" hidden="false" customHeight="false" outlineLevel="0" collapsed="false">
      <c r="A102" s="14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customFormat="false" ht="15" hidden="false" customHeight="false" outlineLevel="0" collapsed="false">
      <c r="A103" s="14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customFormat="false" ht="15" hidden="false" customHeight="false" outlineLevel="0" collapsed="false">
      <c r="A104" s="14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customFormat="false" ht="15" hidden="false" customHeight="false" outlineLevel="0" collapsed="false">
      <c r="A105" s="14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customFormat="false" ht="15" hidden="false" customHeight="false" outlineLevel="0" collapsed="false">
      <c r="A106" s="14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customFormat="false" ht="15" hidden="false" customHeight="false" outlineLevel="0" collapsed="false">
      <c r="A107" s="14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customFormat="false" ht="15" hidden="false" customHeight="false" outlineLevel="0" collapsed="false">
      <c r="A108" s="14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customFormat="false" ht="15" hidden="false" customHeight="false" outlineLevel="0" collapsed="false">
      <c r="A109" s="14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customFormat="false" ht="15" hidden="false" customHeight="false" outlineLevel="0" collapsed="false">
      <c r="A110" s="14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customFormat="false" ht="15" hidden="false" customHeight="false" outlineLevel="0" collapsed="false">
      <c r="A111" s="14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customFormat="false" ht="15" hidden="false" customHeight="false" outlineLevel="0" collapsed="false">
      <c r="A112" s="14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customFormat="false" ht="15" hidden="false" customHeight="false" outlineLevel="0" collapsed="false">
      <c r="A113" s="14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customFormat="false" ht="15" hidden="false" customHeight="false" outlineLevel="0" collapsed="false">
      <c r="A114" s="14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customFormat="false" ht="15" hidden="false" customHeight="false" outlineLevel="0" collapsed="false">
      <c r="A115" s="14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customFormat="false" ht="15" hidden="false" customHeight="false" outlineLevel="0" collapsed="false">
      <c r="A116" s="14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customFormat="false" ht="15" hidden="false" customHeight="false" outlineLevel="0" collapsed="false">
      <c r="A117" s="14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customFormat="false" ht="15" hidden="false" customHeight="false" outlineLevel="0" collapsed="false">
      <c r="A118" s="14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customFormat="false" ht="15" hidden="false" customHeight="false" outlineLevel="0" collapsed="false">
      <c r="A119" s="14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customFormat="false" ht="15" hidden="false" customHeight="false" outlineLevel="0" collapsed="false">
      <c r="A120" s="14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customFormat="false" ht="15" hidden="false" customHeight="false" outlineLevel="0" collapsed="false">
      <c r="A121" s="14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customFormat="false" ht="15" hidden="false" customHeight="false" outlineLevel="0" collapsed="false">
      <c r="A122" s="14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customFormat="false" ht="15" hidden="false" customHeight="false" outlineLevel="0" collapsed="false">
      <c r="A123" s="14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customFormat="false" ht="15" hidden="false" customHeight="false" outlineLevel="0" collapsed="false">
      <c r="A124" s="14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customFormat="false" ht="15" hidden="false" customHeight="false" outlineLevel="0" collapsed="false">
      <c r="A125" s="14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customFormat="false" ht="15" hidden="false" customHeight="false" outlineLevel="0" collapsed="false">
      <c r="A126" s="14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customFormat="false" ht="15" hidden="false" customHeight="false" outlineLevel="0" collapsed="false">
      <c r="A127" s="14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customFormat="false" ht="15" hidden="false" customHeight="false" outlineLevel="0" collapsed="false">
      <c r="A128" s="14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customFormat="false" ht="15" hidden="false" customHeight="false" outlineLevel="0" collapsed="false">
      <c r="A129" s="14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customFormat="false" ht="15" hidden="false" customHeight="false" outlineLevel="0" collapsed="false">
      <c r="A130" s="14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customFormat="false" ht="15" hidden="false" customHeight="false" outlineLevel="0" collapsed="false">
      <c r="A131" s="14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customFormat="false" ht="15" hidden="false" customHeight="false" outlineLevel="0" collapsed="false">
      <c r="A132" s="14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customFormat="false" ht="15" hidden="false" customHeight="false" outlineLevel="0" collapsed="false">
      <c r="A133" s="14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customFormat="false" ht="15" hidden="false" customHeight="false" outlineLevel="0" collapsed="false">
      <c r="A134" s="14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customFormat="false" ht="15" hidden="false" customHeight="false" outlineLevel="0" collapsed="false">
      <c r="A135" s="14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customFormat="false" ht="15" hidden="false" customHeight="false" outlineLevel="0" collapsed="false">
      <c r="A136" s="14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customFormat="false" ht="15" hidden="false" customHeight="false" outlineLevel="0" collapsed="false">
      <c r="A137" s="14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customFormat="false" ht="15" hidden="false" customHeight="false" outlineLevel="0" collapsed="false">
      <c r="A138" s="14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customFormat="false" ht="15" hidden="false" customHeight="false" outlineLevel="0" collapsed="false">
      <c r="A139" s="14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customFormat="false" ht="15" hidden="false" customHeight="false" outlineLevel="0" collapsed="false">
      <c r="A140" s="14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customFormat="false" ht="15" hidden="false" customHeight="false" outlineLevel="0" collapsed="false">
      <c r="A141" s="14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customFormat="false" ht="15" hidden="false" customHeight="false" outlineLevel="0" collapsed="false">
      <c r="A142" s="14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customFormat="false" ht="15" hidden="false" customHeight="false" outlineLevel="0" collapsed="false">
      <c r="A143" s="14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customFormat="false" ht="15" hidden="false" customHeight="false" outlineLevel="0" collapsed="false">
      <c r="A144" s="14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customFormat="false" ht="15" hidden="false" customHeight="false" outlineLevel="0" collapsed="false">
      <c r="A145" s="14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customFormat="false" ht="15" hidden="false" customHeight="false" outlineLevel="0" collapsed="false">
      <c r="A146" s="14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customFormat="false" ht="15" hidden="false" customHeight="false" outlineLevel="0" collapsed="false">
      <c r="A147" s="14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customFormat="false" ht="15" hidden="false" customHeight="false" outlineLevel="0" collapsed="false">
      <c r="A148" s="14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customFormat="false" ht="15" hidden="false" customHeight="false" outlineLevel="0" collapsed="false">
      <c r="A149" s="14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customFormat="false" ht="15" hidden="false" customHeight="false" outlineLevel="0" collapsed="false">
      <c r="A150" s="14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customFormat="false" ht="15" hidden="false" customHeight="false" outlineLevel="0" collapsed="false">
      <c r="A151" s="14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customFormat="false" ht="15" hidden="false" customHeight="false" outlineLevel="0" collapsed="false">
      <c r="A152" s="14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customFormat="false" ht="15" hidden="false" customHeight="false" outlineLevel="0" collapsed="false">
      <c r="A153" s="14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customFormat="false" ht="15" hidden="false" customHeight="false" outlineLevel="0" collapsed="false">
      <c r="A154" s="14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customFormat="false" ht="15" hidden="false" customHeight="false" outlineLevel="0" collapsed="false">
      <c r="A155" s="14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customFormat="false" ht="15" hidden="false" customHeight="false" outlineLevel="0" collapsed="false">
      <c r="A156" s="14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customFormat="false" ht="15" hidden="false" customHeight="false" outlineLevel="0" collapsed="false">
      <c r="A157" s="14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customFormat="false" ht="15" hidden="false" customHeight="false" outlineLevel="0" collapsed="false">
      <c r="A158" s="14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customFormat="false" ht="15" hidden="false" customHeight="false" outlineLevel="0" collapsed="false">
      <c r="A159" s="14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customFormat="false" ht="15" hidden="false" customHeight="false" outlineLevel="0" collapsed="false">
      <c r="A160" s="14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customFormat="false" ht="15" hidden="false" customHeight="false" outlineLevel="0" collapsed="false">
      <c r="A161" s="14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customFormat="false" ht="15" hidden="false" customHeight="false" outlineLevel="0" collapsed="false">
      <c r="A162" s="14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customFormat="false" ht="15" hidden="false" customHeight="false" outlineLevel="0" collapsed="false">
      <c r="A163" s="14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customFormat="false" ht="15" hidden="false" customHeight="false" outlineLevel="0" collapsed="false">
      <c r="A164" s="14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customFormat="false" ht="15" hidden="false" customHeight="false" outlineLevel="0" collapsed="false">
      <c r="A165" s="14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customFormat="false" ht="15" hidden="false" customHeight="false" outlineLevel="0" collapsed="false">
      <c r="A166" s="14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customFormat="false" ht="15" hidden="false" customHeight="false" outlineLevel="0" collapsed="false">
      <c r="A167" s="14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customFormat="false" ht="15" hidden="false" customHeight="false" outlineLevel="0" collapsed="false">
      <c r="A168" s="14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customFormat="false" ht="15" hidden="false" customHeight="false" outlineLevel="0" collapsed="false">
      <c r="A169" s="14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customFormat="false" ht="15" hidden="false" customHeight="false" outlineLevel="0" collapsed="false">
      <c r="A170" s="14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customFormat="false" ht="15" hidden="false" customHeight="false" outlineLevel="0" collapsed="false">
      <c r="A171" s="14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customFormat="false" ht="15" hidden="false" customHeight="false" outlineLevel="0" collapsed="false">
      <c r="A172" s="14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customFormat="false" ht="15" hidden="false" customHeight="false" outlineLevel="0" collapsed="false">
      <c r="A173" s="14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customFormat="false" ht="15" hidden="false" customHeight="false" outlineLevel="0" collapsed="false">
      <c r="A174" s="14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customFormat="false" ht="15" hidden="false" customHeight="false" outlineLevel="0" collapsed="false">
      <c r="A175" s="14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customFormat="false" ht="15" hidden="false" customHeight="false" outlineLevel="0" collapsed="false">
      <c r="A176" s="14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customFormat="false" ht="15" hidden="false" customHeight="false" outlineLevel="0" collapsed="false">
      <c r="A177" s="14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customFormat="false" ht="15" hidden="false" customHeight="false" outlineLevel="0" collapsed="false">
      <c r="A178" s="14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customFormat="false" ht="15" hidden="false" customHeight="false" outlineLevel="0" collapsed="false">
      <c r="A179" s="14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customFormat="false" ht="15" hidden="false" customHeight="false" outlineLevel="0" collapsed="false">
      <c r="A180" s="14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customFormat="false" ht="15" hidden="false" customHeight="false" outlineLevel="0" collapsed="false">
      <c r="A181" s="14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customFormat="false" ht="15" hidden="false" customHeight="false" outlineLevel="0" collapsed="false">
      <c r="A182" s="14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customFormat="false" ht="15" hidden="false" customHeight="false" outlineLevel="0" collapsed="false">
      <c r="A183" s="14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customFormat="false" ht="15" hidden="false" customHeight="false" outlineLevel="0" collapsed="false">
      <c r="A184" s="14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customFormat="false" ht="15" hidden="false" customHeight="false" outlineLevel="0" collapsed="false">
      <c r="A185" s="14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customFormat="false" ht="15" hidden="false" customHeight="false" outlineLevel="0" collapsed="false">
      <c r="A186" s="14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customFormat="false" ht="15" hidden="false" customHeight="false" outlineLevel="0" collapsed="false">
      <c r="A187" s="14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customFormat="false" ht="15" hidden="false" customHeight="false" outlineLevel="0" collapsed="false">
      <c r="A188" s="14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customFormat="false" ht="15" hidden="false" customHeight="false" outlineLevel="0" collapsed="false">
      <c r="A189" s="14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customFormat="false" ht="15" hidden="false" customHeight="false" outlineLevel="0" collapsed="false">
      <c r="A190" s="14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customFormat="false" ht="15" hidden="false" customHeight="false" outlineLevel="0" collapsed="false">
      <c r="A191" s="14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customFormat="false" ht="15" hidden="false" customHeight="false" outlineLevel="0" collapsed="false">
      <c r="A192" s="14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customFormat="false" ht="15" hidden="false" customHeight="false" outlineLevel="0" collapsed="false">
      <c r="A193" s="14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customFormat="false" ht="15" hidden="false" customHeight="false" outlineLevel="0" collapsed="false">
      <c r="A194" s="14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customFormat="false" ht="15" hidden="false" customHeight="false" outlineLevel="0" collapsed="false">
      <c r="A195" s="14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customFormat="false" ht="15" hidden="false" customHeight="false" outlineLevel="0" collapsed="false">
      <c r="A196" s="14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customFormat="false" ht="15" hidden="false" customHeight="false" outlineLevel="0" collapsed="false">
      <c r="A197" s="14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customFormat="false" ht="15" hidden="false" customHeight="false" outlineLevel="0" collapsed="false">
      <c r="A198" s="14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customFormat="false" ht="15" hidden="false" customHeight="false" outlineLevel="0" collapsed="false">
      <c r="A199" s="14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customFormat="false" ht="15" hidden="false" customHeight="false" outlineLevel="0" collapsed="false">
      <c r="A200" s="14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customFormat="false" ht="15" hidden="false" customHeight="false" outlineLevel="0" collapsed="false">
      <c r="A201" s="14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customFormat="false" ht="15" hidden="false" customHeight="false" outlineLevel="0" collapsed="false">
      <c r="A202" s="14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customFormat="false" ht="15" hidden="false" customHeight="false" outlineLevel="0" collapsed="false">
      <c r="A203" s="14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customFormat="false" ht="15" hidden="false" customHeight="false" outlineLevel="0" collapsed="false">
      <c r="A204" s="14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customFormat="false" ht="15" hidden="false" customHeight="false" outlineLevel="0" collapsed="false">
      <c r="A205" s="14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customFormat="false" ht="15" hidden="false" customHeight="false" outlineLevel="0" collapsed="false">
      <c r="A206" s="14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customFormat="false" ht="15" hidden="false" customHeight="false" outlineLevel="0" collapsed="false">
      <c r="A207" s="14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customFormat="false" ht="15" hidden="false" customHeight="false" outlineLevel="0" collapsed="false">
      <c r="A208" s="14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customFormat="false" ht="15" hidden="false" customHeight="false" outlineLevel="0" collapsed="false">
      <c r="A209" s="14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customFormat="false" ht="15" hidden="false" customHeight="false" outlineLevel="0" collapsed="false">
      <c r="A210" s="14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customFormat="false" ht="15" hidden="false" customHeight="false" outlineLevel="0" collapsed="false">
      <c r="A211" s="14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customFormat="false" ht="15" hidden="false" customHeight="false" outlineLevel="0" collapsed="false">
      <c r="A212" s="14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customFormat="false" ht="15" hidden="false" customHeight="false" outlineLevel="0" collapsed="false">
      <c r="A213" s="14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customFormat="false" ht="15" hidden="false" customHeight="false" outlineLevel="0" collapsed="false">
      <c r="A214" s="14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customFormat="false" ht="15" hidden="false" customHeight="false" outlineLevel="0" collapsed="false">
      <c r="A215" s="14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customFormat="false" ht="15" hidden="false" customHeight="false" outlineLevel="0" collapsed="false">
      <c r="A216" s="14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customFormat="false" ht="15" hidden="false" customHeight="false" outlineLevel="0" collapsed="false">
      <c r="A217" s="14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customFormat="false" ht="15" hidden="false" customHeight="false" outlineLevel="0" collapsed="false">
      <c r="A218" s="14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customFormat="false" ht="15" hidden="false" customHeight="false" outlineLevel="0" collapsed="false">
      <c r="A219" s="14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customFormat="false" ht="15" hidden="false" customHeight="false" outlineLevel="0" collapsed="false">
      <c r="A220" s="14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customFormat="false" ht="15" hidden="false" customHeight="false" outlineLevel="0" collapsed="false">
      <c r="A221" s="14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customFormat="false" ht="15" hidden="false" customHeight="false" outlineLevel="0" collapsed="false">
      <c r="A222" s="14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customFormat="false" ht="15" hidden="false" customHeight="false" outlineLevel="0" collapsed="false">
      <c r="A223" s="14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customFormat="false" ht="15" hidden="false" customHeight="false" outlineLevel="0" collapsed="false">
      <c r="A224" s="14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customFormat="false" ht="15" hidden="false" customHeight="false" outlineLevel="0" collapsed="false">
      <c r="A225" s="14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customFormat="false" ht="15" hidden="false" customHeight="false" outlineLevel="0" collapsed="false">
      <c r="A226" s="14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customFormat="false" ht="15" hidden="false" customHeight="false" outlineLevel="0" collapsed="false">
      <c r="A227" s="14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customFormat="false" ht="15" hidden="false" customHeight="false" outlineLevel="0" collapsed="false">
      <c r="A228" s="14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customFormat="false" ht="15" hidden="false" customHeight="false" outlineLevel="0" collapsed="false">
      <c r="A229" s="14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customFormat="false" ht="15" hidden="false" customHeight="false" outlineLevel="0" collapsed="false">
      <c r="A230" s="14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customFormat="false" ht="15" hidden="false" customHeight="false" outlineLevel="0" collapsed="false">
      <c r="A231" s="14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customFormat="false" ht="15" hidden="false" customHeight="false" outlineLevel="0" collapsed="false">
      <c r="A232" s="14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customFormat="false" ht="15" hidden="false" customHeight="false" outlineLevel="0" collapsed="false">
      <c r="A233" s="14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customFormat="false" ht="15" hidden="false" customHeight="false" outlineLevel="0" collapsed="false">
      <c r="A234" s="14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customFormat="false" ht="15" hidden="false" customHeight="false" outlineLevel="0" collapsed="false">
      <c r="A235" s="14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customFormat="false" ht="15" hidden="false" customHeight="false" outlineLevel="0" collapsed="false">
      <c r="A236" s="14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customFormat="false" ht="15" hidden="false" customHeight="false" outlineLevel="0" collapsed="false">
      <c r="A237" s="14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customFormat="false" ht="15" hidden="false" customHeight="false" outlineLevel="0" collapsed="false">
      <c r="A238" s="14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customFormat="false" ht="15" hidden="false" customHeight="false" outlineLevel="0" collapsed="false">
      <c r="A239" s="14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customFormat="false" ht="15" hidden="false" customHeight="false" outlineLevel="0" collapsed="false">
      <c r="A240" s="14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customFormat="false" ht="15" hidden="false" customHeight="false" outlineLevel="0" collapsed="false">
      <c r="A241" s="14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customFormat="false" ht="15" hidden="false" customHeight="false" outlineLevel="0" collapsed="false">
      <c r="A242" s="14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customFormat="false" ht="15" hidden="false" customHeight="false" outlineLevel="0" collapsed="false">
      <c r="A243" s="14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customFormat="false" ht="15" hidden="false" customHeight="false" outlineLevel="0" collapsed="false">
      <c r="A244" s="14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customFormat="false" ht="15" hidden="false" customHeight="false" outlineLevel="0" collapsed="false">
      <c r="A245" s="14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customFormat="false" ht="15" hidden="false" customHeight="false" outlineLevel="0" collapsed="false">
      <c r="A246" s="14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customFormat="false" ht="15" hidden="false" customHeight="false" outlineLevel="0" collapsed="false">
      <c r="A247" s="14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customFormat="false" ht="15" hidden="false" customHeight="false" outlineLevel="0" collapsed="false">
      <c r="A248" s="14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customFormat="false" ht="15" hidden="false" customHeight="false" outlineLevel="0" collapsed="false">
      <c r="A249" s="14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customFormat="false" ht="15" hidden="false" customHeight="false" outlineLevel="0" collapsed="false">
      <c r="A250" s="14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customFormat="false" ht="15" hidden="false" customHeight="false" outlineLevel="0" collapsed="false">
      <c r="A251" s="14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customFormat="false" ht="15" hidden="false" customHeight="false" outlineLevel="0" collapsed="false">
      <c r="A252" s="14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customFormat="false" ht="15" hidden="false" customHeight="false" outlineLevel="0" collapsed="false">
      <c r="A253" s="14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customFormat="false" ht="15" hidden="false" customHeight="false" outlineLevel="0" collapsed="false">
      <c r="A254" s="14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customFormat="false" ht="15" hidden="false" customHeight="false" outlineLevel="0" collapsed="false">
      <c r="A255" s="14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customFormat="false" ht="15" hidden="false" customHeight="false" outlineLevel="0" collapsed="false">
      <c r="A256" s="14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customFormat="false" ht="15" hidden="false" customHeight="false" outlineLevel="0" collapsed="false">
      <c r="A257" s="14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customFormat="false" ht="15" hidden="false" customHeight="false" outlineLevel="0" collapsed="false">
      <c r="A258" s="14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customFormat="false" ht="15" hidden="false" customHeight="false" outlineLevel="0" collapsed="false">
      <c r="A259" s="14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customFormat="false" ht="15" hidden="false" customHeight="false" outlineLevel="0" collapsed="false">
      <c r="A260" s="14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customFormat="false" ht="15" hidden="false" customHeight="false" outlineLevel="0" collapsed="false">
      <c r="A261" s="14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customFormat="false" ht="15" hidden="false" customHeight="false" outlineLevel="0" collapsed="false">
      <c r="A262" s="14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customFormat="false" ht="15" hidden="false" customHeight="false" outlineLevel="0" collapsed="false">
      <c r="A263" s="14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customFormat="false" ht="15" hidden="false" customHeight="false" outlineLevel="0" collapsed="false">
      <c r="A264" s="14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customFormat="false" ht="15" hidden="false" customHeight="false" outlineLevel="0" collapsed="false">
      <c r="A265" s="14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customFormat="false" ht="15" hidden="false" customHeight="false" outlineLevel="0" collapsed="false">
      <c r="A266" s="14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customFormat="false" ht="15" hidden="false" customHeight="false" outlineLevel="0" collapsed="false">
      <c r="A267" s="14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customFormat="false" ht="15" hidden="false" customHeight="false" outlineLevel="0" collapsed="false">
      <c r="A268" s="14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customFormat="false" ht="15" hidden="false" customHeight="false" outlineLevel="0" collapsed="false">
      <c r="A269" s="14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customFormat="false" ht="15" hidden="false" customHeight="false" outlineLevel="0" collapsed="false">
      <c r="A270" s="14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customFormat="false" ht="15" hidden="false" customHeight="false" outlineLevel="0" collapsed="false">
      <c r="A271" s="14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customFormat="false" ht="15" hidden="false" customHeight="false" outlineLevel="0" collapsed="false">
      <c r="A272" s="14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customFormat="false" ht="15" hidden="false" customHeight="false" outlineLevel="0" collapsed="false">
      <c r="A273" s="14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customFormat="false" ht="15" hidden="false" customHeight="false" outlineLevel="0" collapsed="false">
      <c r="A274" s="14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customFormat="false" ht="15" hidden="false" customHeight="false" outlineLevel="0" collapsed="false">
      <c r="A275" s="14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customFormat="false" ht="15" hidden="false" customHeight="false" outlineLevel="0" collapsed="false">
      <c r="A276" s="14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customFormat="false" ht="15" hidden="false" customHeight="false" outlineLevel="0" collapsed="false">
      <c r="A277" s="14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customFormat="false" ht="15" hidden="false" customHeight="false" outlineLevel="0" collapsed="false">
      <c r="A278" s="14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customFormat="false" ht="15" hidden="false" customHeight="false" outlineLevel="0" collapsed="false">
      <c r="A279" s="14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customFormat="false" ht="15" hidden="false" customHeight="false" outlineLevel="0" collapsed="false">
      <c r="A280" s="14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customFormat="false" ht="15" hidden="false" customHeight="false" outlineLevel="0" collapsed="false">
      <c r="A281" s="14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customFormat="false" ht="15" hidden="false" customHeight="false" outlineLevel="0" collapsed="false">
      <c r="A282" s="14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customFormat="false" ht="15" hidden="false" customHeight="false" outlineLevel="0" collapsed="false">
      <c r="A283" s="14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customFormat="false" ht="15" hidden="false" customHeight="false" outlineLevel="0" collapsed="false">
      <c r="A284" s="14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customFormat="false" ht="15" hidden="false" customHeight="false" outlineLevel="0" collapsed="false">
      <c r="A285" s="14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customFormat="false" ht="15" hidden="false" customHeight="false" outlineLevel="0" collapsed="false">
      <c r="A286" s="14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customFormat="false" ht="15" hidden="false" customHeight="false" outlineLevel="0" collapsed="false">
      <c r="A287" s="14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customFormat="false" ht="15" hidden="false" customHeight="false" outlineLevel="0" collapsed="false">
      <c r="A288" s="14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customFormat="false" ht="15" hidden="false" customHeight="false" outlineLevel="0" collapsed="false">
      <c r="A289" s="14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customFormat="false" ht="15" hidden="false" customHeight="false" outlineLevel="0" collapsed="false">
      <c r="A290" s="14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customFormat="false" ht="15" hidden="false" customHeight="false" outlineLevel="0" collapsed="false">
      <c r="A291" s="14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customFormat="false" ht="15" hidden="false" customHeight="false" outlineLevel="0" collapsed="false">
      <c r="A292" s="14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customFormat="false" ht="15" hidden="false" customHeight="false" outlineLevel="0" collapsed="false">
      <c r="A293" s="14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customFormat="false" ht="15" hidden="false" customHeight="false" outlineLevel="0" collapsed="false">
      <c r="A294" s="14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customFormat="false" ht="15" hidden="false" customHeight="false" outlineLevel="0" collapsed="false">
      <c r="A295" s="14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customFormat="false" ht="15" hidden="false" customHeight="false" outlineLevel="0" collapsed="false">
      <c r="A296" s="14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customFormat="false" ht="15" hidden="false" customHeight="false" outlineLevel="0" collapsed="false">
      <c r="A297" s="14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customFormat="false" ht="15" hidden="false" customHeight="false" outlineLevel="0" collapsed="false">
      <c r="A298" s="14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customFormat="false" ht="15" hidden="false" customHeight="false" outlineLevel="0" collapsed="false">
      <c r="A299" s="14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customFormat="false" ht="15" hidden="false" customHeight="false" outlineLevel="0" collapsed="false">
      <c r="A300" s="14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customFormat="false" ht="15" hidden="false" customHeight="false" outlineLevel="0" collapsed="false">
      <c r="A301" s="14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customFormat="false" ht="15" hidden="false" customHeight="false" outlineLevel="0" collapsed="false">
      <c r="A302" s="14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customFormat="false" ht="15" hidden="false" customHeight="false" outlineLevel="0" collapsed="false">
      <c r="A303" s="14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customFormat="false" ht="15" hidden="false" customHeight="false" outlineLevel="0" collapsed="false">
      <c r="A304" s="14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customFormat="false" ht="15" hidden="false" customHeight="false" outlineLevel="0" collapsed="false">
      <c r="A305" s="14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customFormat="false" ht="15" hidden="false" customHeight="false" outlineLevel="0" collapsed="false">
      <c r="A306" s="14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customFormat="false" ht="15" hidden="false" customHeight="false" outlineLevel="0" collapsed="false">
      <c r="A307" s="14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customFormat="false" ht="15" hidden="false" customHeight="false" outlineLevel="0" collapsed="false">
      <c r="A308" s="14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customFormat="false" ht="15" hidden="false" customHeight="false" outlineLevel="0" collapsed="false">
      <c r="A309" s="14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customFormat="false" ht="15" hidden="false" customHeight="false" outlineLevel="0" collapsed="false">
      <c r="A310" s="14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customFormat="false" ht="15" hidden="false" customHeight="false" outlineLevel="0" collapsed="false">
      <c r="A311" s="14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customFormat="false" ht="15" hidden="false" customHeight="false" outlineLevel="0" collapsed="false">
      <c r="A312" s="14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customFormat="false" ht="15" hidden="false" customHeight="false" outlineLevel="0" collapsed="false">
      <c r="A313" s="14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customFormat="false" ht="15" hidden="false" customHeight="false" outlineLevel="0" collapsed="false">
      <c r="A314" s="14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customFormat="false" ht="15" hidden="false" customHeight="false" outlineLevel="0" collapsed="false">
      <c r="A315" s="14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customFormat="false" ht="15" hidden="false" customHeight="false" outlineLevel="0" collapsed="false">
      <c r="A316" s="14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customFormat="false" ht="15" hidden="false" customHeight="false" outlineLevel="0" collapsed="false">
      <c r="A317" s="14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customFormat="false" ht="15" hidden="false" customHeight="false" outlineLevel="0" collapsed="false">
      <c r="A318" s="14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customFormat="false" ht="15" hidden="false" customHeight="false" outlineLevel="0" collapsed="false">
      <c r="A319" s="14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customFormat="false" ht="15" hidden="false" customHeight="false" outlineLevel="0" collapsed="false">
      <c r="A320" s="14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customFormat="false" ht="15" hidden="false" customHeight="false" outlineLevel="0" collapsed="false">
      <c r="A321" s="14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customFormat="false" ht="15" hidden="false" customHeight="false" outlineLevel="0" collapsed="false">
      <c r="A322" s="14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customFormat="false" ht="15" hidden="false" customHeight="false" outlineLevel="0" collapsed="false">
      <c r="A323" s="14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customFormat="false" ht="15" hidden="false" customHeight="false" outlineLevel="0" collapsed="false">
      <c r="A324" s="14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customFormat="false" ht="15" hidden="false" customHeight="false" outlineLevel="0" collapsed="false">
      <c r="A325" s="14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customFormat="false" ht="15" hidden="false" customHeight="false" outlineLevel="0" collapsed="false">
      <c r="A326" s="14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customFormat="false" ht="15" hidden="false" customHeight="false" outlineLevel="0" collapsed="false">
      <c r="A327" s="14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customFormat="false" ht="15" hidden="false" customHeight="false" outlineLevel="0" collapsed="false">
      <c r="A328" s="14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customFormat="false" ht="15" hidden="false" customHeight="false" outlineLevel="0" collapsed="false">
      <c r="A329" s="14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customFormat="false" ht="15" hidden="false" customHeight="false" outlineLevel="0" collapsed="false">
      <c r="A330" s="14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customFormat="false" ht="15" hidden="false" customHeight="false" outlineLevel="0" collapsed="false">
      <c r="A331" s="14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customFormat="false" ht="15" hidden="false" customHeight="false" outlineLevel="0" collapsed="false">
      <c r="A332" s="14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customFormat="false" ht="15" hidden="false" customHeight="false" outlineLevel="0" collapsed="false">
      <c r="A333" s="14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customFormat="false" ht="15" hidden="false" customHeight="false" outlineLevel="0" collapsed="false">
      <c r="A334" s="14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customFormat="false" ht="15" hidden="false" customHeight="false" outlineLevel="0" collapsed="false">
      <c r="A335" s="14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customFormat="false" ht="15" hidden="false" customHeight="false" outlineLevel="0" collapsed="false">
      <c r="A336" s="14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customFormat="false" ht="15" hidden="false" customHeight="false" outlineLevel="0" collapsed="false">
      <c r="A337" s="14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customFormat="false" ht="15" hidden="false" customHeight="false" outlineLevel="0" collapsed="false">
      <c r="A338" s="14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customFormat="false" ht="15" hidden="false" customHeight="false" outlineLevel="0" collapsed="false">
      <c r="A339" s="14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customFormat="false" ht="15" hidden="false" customHeight="false" outlineLevel="0" collapsed="false">
      <c r="A340" s="14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customFormat="false" ht="15" hidden="false" customHeight="false" outlineLevel="0" collapsed="false">
      <c r="A341" s="14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customFormat="false" ht="15" hidden="false" customHeight="false" outlineLevel="0" collapsed="false">
      <c r="A342" s="14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customFormat="false" ht="15" hidden="false" customHeight="false" outlineLevel="0" collapsed="false">
      <c r="A343" s="14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customFormat="false" ht="15" hidden="false" customHeight="false" outlineLevel="0" collapsed="false">
      <c r="A344" s="14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customFormat="false" ht="15" hidden="false" customHeight="false" outlineLevel="0" collapsed="false">
      <c r="A345" s="14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customFormat="false" ht="15" hidden="false" customHeight="false" outlineLevel="0" collapsed="false">
      <c r="A346" s="14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customFormat="false" ht="15" hidden="false" customHeight="false" outlineLevel="0" collapsed="false">
      <c r="A347" s="14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customFormat="false" ht="15" hidden="false" customHeight="false" outlineLevel="0" collapsed="false">
      <c r="A348" s="14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customFormat="false" ht="15" hidden="false" customHeight="false" outlineLevel="0" collapsed="false">
      <c r="A349" s="14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customFormat="false" ht="15" hidden="false" customHeight="false" outlineLevel="0" collapsed="false">
      <c r="A350" s="14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customFormat="false" ht="15" hidden="false" customHeight="false" outlineLevel="0" collapsed="false">
      <c r="A351" s="14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customFormat="false" ht="15" hidden="false" customHeight="false" outlineLevel="0" collapsed="false">
      <c r="A352" s="14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customFormat="false" ht="15" hidden="false" customHeight="false" outlineLevel="0" collapsed="false">
      <c r="A353" s="14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customFormat="false" ht="15" hidden="false" customHeight="false" outlineLevel="0" collapsed="false">
      <c r="A354" s="14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customFormat="false" ht="15" hidden="false" customHeight="false" outlineLevel="0" collapsed="false">
      <c r="A355" s="14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customFormat="false" ht="15" hidden="false" customHeight="false" outlineLevel="0" collapsed="false">
      <c r="A356" s="14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customFormat="false" ht="15" hidden="false" customHeight="false" outlineLevel="0" collapsed="false">
      <c r="A357" s="14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customFormat="false" ht="15" hidden="false" customHeight="false" outlineLevel="0" collapsed="false">
      <c r="A358" s="14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customFormat="false" ht="15" hidden="false" customHeight="false" outlineLevel="0" collapsed="false">
      <c r="A359" s="14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customFormat="false" ht="15" hidden="false" customHeight="false" outlineLevel="0" collapsed="false">
      <c r="A360" s="14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customFormat="false" ht="15" hidden="false" customHeight="false" outlineLevel="0" collapsed="false">
      <c r="A361" s="14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customFormat="false" ht="15" hidden="false" customHeight="false" outlineLevel="0" collapsed="false">
      <c r="A362" s="14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customFormat="false" ht="15" hidden="false" customHeight="false" outlineLevel="0" collapsed="false">
      <c r="A363" s="14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customFormat="false" ht="15" hidden="false" customHeight="false" outlineLevel="0" collapsed="false">
      <c r="A364" s="14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customFormat="false" ht="15" hidden="false" customHeight="false" outlineLevel="0" collapsed="false">
      <c r="A365" s="14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customFormat="false" ht="15" hidden="false" customHeight="false" outlineLevel="0" collapsed="false">
      <c r="A366" s="14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customFormat="false" ht="15" hidden="false" customHeight="false" outlineLevel="0" collapsed="false">
      <c r="A367" s="14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customFormat="false" ht="15" hidden="false" customHeight="false" outlineLevel="0" collapsed="false">
      <c r="A368" s="14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customFormat="false" ht="15" hidden="false" customHeight="false" outlineLevel="0" collapsed="false">
      <c r="A369" s="14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customFormat="false" ht="15" hidden="false" customHeight="false" outlineLevel="0" collapsed="false">
      <c r="A370" s="14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customFormat="false" ht="15" hidden="false" customHeight="false" outlineLevel="0" collapsed="false">
      <c r="A371" s="14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customFormat="false" ht="15" hidden="false" customHeight="false" outlineLevel="0" collapsed="false">
      <c r="A372" s="14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customFormat="false" ht="15" hidden="false" customHeight="false" outlineLevel="0" collapsed="false">
      <c r="A373" s="14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customFormat="false" ht="15" hidden="false" customHeight="false" outlineLevel="0" collapsed="false">
      <c r="A374" s="14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customFormat="false" ht="15" hidden="false" customHeight="false" outlineLevel="0" collapsed="false">
      <c r="A375" s="14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customFormat="false" ht="15" hidden="false" customHeight="false" outlineLevel="0" collapsed="false">
      <c r="A376" s="14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customFormat="false" ht="15" hidden="false" customHeight="false" outlineLevel="0" collapsed="false">
      <c r="A377" s="14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customFormat="false" ht="15" hidden="false" customHeight="false" outlineLevel="0" collapsed="false">
      <c r="A378" s="14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customFormat="false" ht="15" hidden="false" customHeight="false" outlineLevel="0" collapsed="false">
      <c r="A379" s="14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customFormat="false" ht="15" hidden="false" customHeight="false" outlineLevel="0" collapsed="false">
      <c r="A380" s="14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customFormat="false" ht="15" hidden="false" customHeight="false" outlineLevel="0" collapsed="false">
      <c r="A381" s="14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customFormat="false" ht="15" hidden="false" customHeight="false" outlineLevel="0" collapsed="false">
      <c r="A382" s="14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customFormat="false" ht="15" hidden="false" customHeight="false" outlineLevel="0" collapsed="false">
      <c r="A383" s="14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customFormat="false" ht="15" hidden="false" customHeight="false" outlineLevel="0" collapsed="false">
      <c r="A384" s="14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customFormat="false" ht="15" hidden="false" customHeight="false" outlineLevel="0" collapsed="false">
      <c r="A385" s="14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customFormat="false" ht="15" hidden="false" customHeight="false" outlineLevel="0" collapsed="false">
      <c r="A386" s="14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customFormat="false" ht="15" hidden="false" customHeight="false" outlineLevel="0" collapsed="false">
      <c r="A387" s="14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customFormat="false" ht="15" hidden="false" customHeight="false" outlineLevel="0" collapsed="false">
      <c r="A388" s="14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customFormat="false" ht="15" hidden="false" customHeight="false" outlineLevel="0" collapsed="false">
      <c r="A389" s="14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customFormat="false" ht="15" hidden="false" customHeight="false" outlineLevel="0" collapsed="false">
      <c r="A390" s="14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customFormat="false" ht="15" hidden="false" customHeight="false" outlineLevel="0" collapsed="false">
      <c r="A391" s="14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customFormat="false" ht="15" hidden="false" customHeight="false" outlineLevel="0" collapsed="false">
      <c r="A392" s="14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customFormat="false" ht="15" hidden="false" customHeight="false" outlineLevel="0" collapsed="false">
      <c r="A393" s="14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customFormat="false" ht="15" hidden="false" customHeight="false" outlineLevel="0" collapsed="false">
      <c r="A394" s="14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customFormat="false" ht="15" hidden="false" customHeight="false" outlineLevel="0" collapsed="false">
      <c r="A395" s="14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customFormat="false" ht="15" hidden="false" customHeight="false" outlineLevel="0" collapsed="false">
      <c r="A396" s="14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customFormat="false" ht="15" hidden="false" customHeight="false" outlineLevel="0" collapsed="false">
      <c r="A397" s="14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customFormat="false" ht="15" hidden="false" customHeight="false" outlineLevel="0" collapsed="false">
      <c r="A398" s="14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customFormat="false" ht="15" hidden="false" customHeight="false" outlineLevel="0" collapsed="false">
      <c r="A399" s="14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customFormat="false" ht="15" hidden="false" customHeight="false" outlineLevel="0" collapsed="false">
      <c r="A400" s="14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customFormat="false" ht="15" hidden="false" customHeight="false" outlineLevel="0" collapsed="false">
      <c r="A401" s="14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customFormat="false" ht="15" hidden="false" customHeight="false" outlineLevel="0" collapsed="false">
      <c r="A402" s="14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customFormat="false" ht="15" hidden="false" customHeight="false" outlineLevel="0" collapsed="false">
      <c r="A403" s="14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customFormat="false" ht="15" hidden="false" customHeight="false" outlineLevel="0" collapsed="false">
      <c r="A404" s="14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customFormat="false" ht="15" hidden="false" customHeight="false" outlineLevel="0" collapsed="false">
      <c r="A405" s="14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customFormat="false" ht="15" hidden="false" customHeight="false" outlineLevel="0" collapsed="false">
      <c r="A406" s="14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customFormat="false" ht="15" hidden="false" customHeight="false" outlineLevel="0" collapsed="false">
      <c r="A407" s="14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customFormat="false" ht="15" hidden="false" customHeight="false" outlineLevel="0" collapsed="false">
      <c r="A408" s="14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customFormat="false" ht="15" hidden="false" customHeight="false" outlineLevel="0" collapsed="false">
      <c r="A409" s="14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customFormat="false" ht="15" hidden="false" customHeight="false" outlineLevel="0" collapsed="false">
      <c r="A410" s="14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customFormat="false" ht="15" hidden="false" customHeight="false" outlineLevel="0" collapsed="false">
      <c r="A411" s="14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customFormat="false" ht="15" hidden="false" customHeight="false" outlineLevel="0" collapsed="false">
      <c r="A412" s="14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customFormat="false" ht="15" hidden="false" customHeight="false" outlineLevel="0" collapsed="false">
      <c r="A413" s="14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customFormat="false" ht="15" hidden="false" customHeight="false" outlineLevel="0" collapsed="false">
      <c r="A414" s="14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customFormat="false" ht="15" hidden="false" customHeight="false" outlineLevel="0" collapsed="false">
      <c r="A415" s="14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customFormat="false" ht="15" hidden="false" customHeight="false" outlineLevel="0" collapsed="false">
      <c r="A416" s="14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customFormat="false" ht="15" hidden="false" customHeight="false" outlineLevel="0" collapsed="false">
      <c r="A417" s="14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customFormat="false" ht="15" hidden="false" customHeight="false" outlineLevel="0" collapsed="false">
      <c r="A418" s="14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customFormat="false" ht="15" hidden="false" customHeight="false" outlineLevel="0" collapsed="false">
      <c r="A419" s="14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customFormat="false" ht="15" hidden="false" customHeight="false" outlineLevel="0" collapsed="false">
      <c r="A420" s="14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customFormat="false" ht="15" hidden="false" customHeight="false" outlineLevel="0" collapsed="false">
      <c r="A421" s="14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customFormat="false" ht="15" hidden="false" customHeight="false" outlineLevel="0" collapsed="false">
      <c r="A422" s="14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customFormat="false" ht="15" hidden="false" customHeight="false" outlineLevel="0" collapsed="false">
      <c r="A423" s="14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customFormat="false" ht="15" hidden="false" customHeight="false" outlineLevel="0" collapsed="false">
      <c r="A424" s="14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customFormat="false" ht="15" hidden="false" customHeight="false" outlineLevel="0" collapsed="false">
      <c r="A425" s="14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customFormat="false" ht="15" hidden="false" customHeight="false" outlineLevel="0" collapsed="false">
      <c r="A426" s="14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customFormat="false" ht="15" hidden="false" customHeight="false" outlineLevel="0" collapsed="false">
      <c r="A427" s="14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customFormat="false" ht="15" hidden="false" customHeight="false" outlineLevel="0" collapsed="false">
      <c r="A428" s="14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customFormat="false" ht="15" hidden="false" customHeight="false" outlineLevel="0" collapsed="false">
      <c r="A429" s="14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customFormat="false" ht="15" hidden="false" customHeight="false" outlineLevel="0" collapsed="false">
      <c r="A430" s="14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customFormat="false" ht="15" hidden="false" customHeight="false" outlineLevel="0" collapsed="false">
      <c r="A431" s="14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customFormat="false" ht="15" hidden="false" customHeight="false" outlineLevel="0" collapsed="false">
      <c r="A432" s="14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customFormat="false" ht="15" hidden="false" customHeight="false" outlineLevel="0" collapsed="false">
      <c r="A433" s="14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customFormat="false" ht="15" hidden="false" customHeight="false" outlineLevel="0" collapsed="false">
      <c r="A434" s="14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customFormat="false" ht="15" hidden="false" customHeight="false" outlineLevel="0" collapsed="false">
      <c r="A435" s="14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customFormat="false" ht="15" hidden="false" customHeight="false" outlineLevel="0" collapsed="false">
      <c r="A436" s="14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customFormat="false" ht="15" hidden="false" customHeight="false" outlineLevel="0" collapsed="false">
      <c r="A437" s="14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customFormat="false" ht="15" hidden="false" customHeight="false" outlineLevel="0" collapsed="false">
      <c r="A438" s="14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customFormat="false" ht="15" hidden="false" customHeight="false" outlineLevel="0" collapsed="false">
      <c r="A439" s="14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customFormat="false" ht="15" hidden="false" customHeight="false" outlineLevel="0" collapsed="false">
      <c r="A440" s="14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customFormat="false" ht="15" hidden="false" customHeight="false" outlineLevel="0" collapsed="false">
      <c r="A441" s="14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customFormat="false" ht="15" hidden="false" customHeight="false" outlineLevel="0" collapsed="false">
      <c r="A442" s="14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customFormat="false" ht="15" hidden="false" customHeight="false" outlineLevel="0" collapsed="false">
      <c r="A443" s="14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customFormat="false" ht="15" hidden="false" customHeight="false" outlineLevel="0" collapsed="false">
      <c r="A444" s="14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customFormat="false" ht="15" hidden="false" customHeight="false" outlineLevel="0" collapsed="false">
      <c r="A445" s="14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customFormat="false" ht="15" hidden="false" customHeight="false" outlineLevel="0" collapsed="false">
      <c r="A446" s="14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customFormat="false" ht="15" hidden="false" customHeight="false" outlineLevel="0" collapsed="false">
      <c r="A447" s="14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customFormat="false" ht="15" hidden="false" customHeight="false" outlineLevel="0" collapsed="false">
      <c r="A448" s="14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customFormat="false" ht="15" hidden="false" customHeight="false" outlineLevel="0" collapsed="false">
      <c r="A449" s="14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customFormat="false" ht="15" hidden="false" customHeight="false" outlineLevel="0" collapsed="false">
      <c r="A450" s="14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customFormat="false" ht="15" hidden="false" customHeight="false" outlineLevel="0" collapsed="false">
      <c r="A451" s="14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customFormat="false" ht="15" hidden="false" customHeight="false" outlineLevel="0" collapsed="false">
      <c r="A452" s="14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customFormat="false" ht="15" hidden="false" customHeight="false" outlineLevel="0" collapsed="false">
      <c r="A453" s="14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customFormat="false" ht="15" hidden="false" customHeight="false" outlineLevel="0" collapsed="false">
      <c r="A454" s="14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customFormat="false" ht="15" hidden="false" customHeight="false" outlineLevel="0" collapsed="false">
      <c r="A455" s="14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customFormat="false" ht="15" hidden="false" customHeight="false" outlineLevel="0" collapsed="false">
      <c r="A456" s="14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customFormat="false" ht="15" hidden="false" customHeight="false" outlineLevel="0" collapsed="false">
      <c r="A457" s="14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customFormat="false" ht="15" hidden="false" customHeight="false" outlineLevel="0" collapsed="false">
      <c r="A458" s="14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customFormat="false" ht="15" hidden="false" customHeight="false" outlineLevel="0" collapsed="false">
      <c r="A459" s="14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customFormat="false" ht="15" hidden="false" customHeight="false" outlineLevel="0" collapsed="false">
      <c r="A460" s="14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customFormat="false" ht="15" hidden="false" customHeight="false" outlineLevel="0" collapsed="false">
      <c r="A461" s="14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customFormat="false" ht="15" hidden="false" customHeight="false" outlineLevel="0" collapsed="false">
      <c r="A462" s="14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customFormat="false" ht="15" hidden="false" customHeight="false" outlineLevel="0" collapsed="false">
      <c r="A463" s="14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customFormat="false" ht="15" hidden="false" customHeight="false" outlineLevel="0" collapsed="false">
      <c r="A464" s="14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customFormat="false" ht="15" hidden="false" customHeight="false" outlineLevel="0" collapsed="false">
      <c r="A465" s="14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customFormat="false" ht="15" hidden="false" customHeight="false" outlineLevel="0" collapsed="false">
      <c r="A466" s="14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customFormat="false" ht="15" hidden="false" customHeight="false" outlineLevel="0" collapsed="false">
      <c r="A467" s="14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customFormat="false" ht="15" hidden="false" customHeight="false" outlineLevel="0" collapsed="false">
      <c r="A468" s="14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customFormat="false" ht="15" hidden="false" customHeight="false" outlineLevel="0" collapsed="false">
      <c r="A469" s="14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customFormat="false" ht="15" hidden="false" customHeight="false" outlineLevel="0" collapsed="false">
      <c r="A470" s="14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customFormat="false" ht="15" hidden="false" customHeight="false" outlineLevel="0" collapsed="false">
      <c r="A471" s="14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customFormat="false" ht="15" hidden="false" customHeight="false" outlineLevel="0" collapsed="false">
      <c r="A472" s="14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customFormat="false" ht="15" hidden="false" customHeight="false" outlineLevel="0" collapsed="false">
      <c r="A473" s="14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customFormat="false" ht="15" hidden="false" customHeight="false" outlineLevel="0" collapsed="false">
      <c r="A474" s="14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customFormat="false" ht="15" hidden="false" customHeight="false" outlineLevel="0" collapsed="false">
      <c r="A475" s="14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customFormat="false" ht="15" hidden="false" customHeight="false" outlineLevel="0" collapsed="false">
      <c r="A476" s="14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customFormat="false" ht="15" hidden="false" customHeight="false" outlineLevel="0" collapsed="false">
      <c r="A477" s="14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customFormat="false" ht="15" hidden="false" customHeight="false" outlineLevel="0" collapsed="false">
      <c r="A478" s="14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customFormat="false" ht="15" hidden="false" customHeight="false" outlineLevel="0" collapsed="false">
      <c r="A479" s="14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customFormat="false" ht="15" hidden="false" customHeight="false" outlineLevel="0" collapsed="false">
      <c r="A480" s="14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customFormat="false" ht="15" hidden="false" customHeight="false" outlineLevel="0" collapsed="false">
      <c r="A481" s="14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customFormat="false" ht="15" hidden="false" customHeight="false" outlineLevel="0" collapsed="false">
      <c r="A482" s="14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customFormat="false" ht="15" hidden="false" customHeight="false" outlineLevel="0" collapsed="false">
      <c r="A483" s="14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customFormat="false" ht="15" hidden="false" customHeight="false" outlineLevel="0" collapsed="false">
      <c r="A484" s="14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customFormat="false" ht="15" hidden="false" customHeight="false" outlineLevel="0" collapsed="false">
      <c r="A485" s="14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customFormat="false" ht="15" hidden="false" customHeight="false" outlineLevel="0" collapsed="false">
      <c r="A486" s="14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customFormat="false" ht="15" hidden="false" customHeight="false" outlineLevel="0" collapsed="false">
      <c r="A487" s="14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customFormat="false" ht="15" hidden="false" customHeight="false" outlineLevel="0" collapsed="false">
      <c r="A488" s="14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customFormat="false" ht="15" hidden="false" customHeight="false" outlineLevel="0" collapsed="false">
      <c r="A489" s="14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customFormat="false" ht="15" hidden="false" customHeight="false" outlineLevel="0" collapsed="false">
      <c r="A490" s="14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customFormat="false" ht="15" hidden="false" customHeight="false" outlineLevel="0" collapsed="false">
      <c r="A491" s="14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customFormat="false" ht="15" hidden="false" customHeight="false" outlineLevel="0" collapsed="false">
      <c r="A492" s="14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customFormat="false" ht="15" hidden="false" customHeight="false" outlineLevel="0" collapsed="false">
      <c r="A493" s="14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customFormat="false" ht="15" hidden="false" customHeight="false" outlineLevel="0" collapsed="false">
      <c r="A494" s="14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customFormat="false" ht="15" hidden="false" customHeight="false" outlineLevel="0" collapsed="false">
      <c r="A495" s="14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customFormat="false" ht="15" hidden="false" customHeight="false" outlineLevel="0" collapsed="false">
      <c r="A496" s="14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customFormat="false" ht="15" hidden="false" customHeight="false" outlineLevel="0" collapsed="false">
      <c r="A497" s="14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customFormat="false" ht="15" hidden="false" customHeight="false" outlineLevel="0" collapsed="false">
      <c r="A498" s="14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customFormat="false" ht="15" hidden="false" customHeight="false" outlineLevel="0" collapsed="false">
      <c r="A499" s="14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customFormat="false" ht="15" hidden="false" customHeight="false" outlineLevel="0" collapsed="false">
      <c r="A500" s="14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customFormat="false" ht="15" hidden="false" customHeight="false" outlineLevel="0" collapsed="false">
      <c r="A501" s="14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customFormat="false" ht="15" hidden="false" customHeight="false" outlineLevel="0" collapsed="false">
      <c r="A502" s="14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customFormat="false" ht="15" hidden="false" customHeight="false" outlineLevel="0" collapsed="false">
      <c r="A503" s="14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customFormat="false" ht="15" hidden="false" customHeight="false" outlineLevel="0" collapsed="false">
      <c r="A504" s="14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customFormat="false" ht="15" hidden="false" customHeight="false" outlineLevel="0" collapsed="false">
      <c r="A505" s="14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customFormat="false" ht="15" hidden="false" customHeight="false" outlineLevel="0" collapsed="false">
      <c r="A506" s="14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customFormat="false" ht="15" hidden="false" customHeight="false" outlineLevel="0" collapsed="false">
      <c r="A507" s="14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customFormat="false" ht="15" hidden="false" customHeight="false" outlineLevel="0" collapsed="false">
      <c r="A508" s="14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customFormat="false" ht="15" hidden="false" customHeight="false" outlineLevel="0" collapsed="false">
      <c r="A509" s="14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customFormat="false" ht="15" hidden="false" customHeight="false" outlineLevel="0" collapsed="false">
      <c r="A510" s="14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customFormat="false" ht="15" hidden="false" customHeight="false" outlineLevel="0" collapsed="false">
      <c r="A511" s="14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customFormat="false" ht="15" hidden="false" customHeight="false" outlineLevel="0" collapsed="false">
      <c r="A512" s="14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customFormat="false" ht="15" hidden="false" customHeight="false" outlineLevel="0" collapsed="false">
      <c r="A513" s="14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customFormat="false" ht="15" hidden="false" customHeight="false" outlineLevel="0" collapsed="false">
      <c r="A514" s="14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customFormat="false" ht="15" hidden="false" customHeight="false" outlineLevel="0" collapsed="false">
      <c r="A515" s="14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customFormat="false" ht="15" hidden="false" customHeight="false" outlineLevel="0" collapsed="false">
      <c r="A516" s="14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customFormat="false" ht="15" hidden="false" customHeight="false" outlineLevel="0" collapsed="false">
      <c r="A517" s="14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customFormat="false" ht="15" hidden="false" customHeight="false" outlineLevel="0" collapsed="false">
      <c r="A518" s="14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customFormat="false" ht="15" hidden="false" customHeight="false" outlineLevel="0" collapsed="false">
      <c r="A519" s="14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customFormat="false" ht="15" hidden="false" customHeight="false" outlineLevel="0" collapsed="false">
      <c r="A520" s="14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customFormat="false" ht="15" hidden="false" customHeight="false" outlineLevel="0" collapsed="false">
      <c r="A521" s="14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customFormat="false" ht="15" hidden="false" customHeight="false" outlineLevel="0" collapsed="false">
      <c r="A522" s="14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customFormat="false" ht="15" hidden="false" customHeight="false" outlineLevel="0" collapsed="false">
      <c r="A523" s="14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customFormat="false" ht="15" hidden="false" customHeight="false" outlineLevel="0" collapsed="false">
      <c r="A524" s="14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customFormat="false" ht="15" hidden="false" customHeight="false" outlineLevel="0" collapsed="false">
      <c r="A525" s="14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customFormat="false" ht="15" hidden="false" customHeight="false" outlineLevel="0" collapsed="false">
      <c r="A526" s="14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customFormat="false" ht="15" hidden="false" customHeight="false" outlineLevel="0" collapsed="false">
      <c r="A527" s="14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customFormat="false" ht="15" hidden="false" customHeight="false" outlineLevel="0" collapsed="false">
      <c r="A528" s="14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customFormat="false" ht="15" hidden="false" customHeight="false" outlineLevel="0" collapsed="false">
      <c r="A529" s="14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customFormat="false" ht="15" hidden="false" customHeight="false" outlineLevel="0" collapsed="false">
      <c r="A530" s="14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customFormat="false" ht="15" hidden="false" customHeight="false" outlineLevel="0" collapsed="false">
      <c r="A531" s="14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customFormat="false" ht="15" hidden="false" customHeight="false" outlineLevel="0" collapsed="false">
      <c r="A532" s="14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customFormat="false" ht="15" hidden="false" customHeight="false" outlineLevel="0" collapsed="false">
      <c r="A533" s="14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customFormat="false" ht="15" hidden="false" customHeight="false" outlineLevel="0" collapsed="false">
      <c r="A534" s="14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customFormat="false" ht="15" hidden="false" customHeight="false" outlineLevel="0" collapsed="false">
      <c r="A535" s="14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customFormat="false" ht="15" hidden="false" customHeight="false" outlineLevel="0" collapsed="false">
      <c r="A536" s="14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customFormat="false" ht="15" hidden="false" customHeight="false" outlineLevel="0" collapsed="false">
      <c r="A537" s="14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customFormat="false" ht="15" hidden="false" customHeight="false" outlineLevel="0" collapsed="false">
      <c r="A538" s="14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customFormat="false" ht="15" hidden="false" customHeight="false" outlineLevel="0" collapsed="false">
      <c r="A539" s="14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customFormat="false" ht="15" hidden="false" customHeight="false" outlineLevel="0" collapsed="false">
      <c r="A540" s="14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customFormat="false" ht="15" hidden="false" customHeight="false" outlineLevel="0" collapsed="false">
      <c r="A541" s="14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customFormat="false" ht="15" hidden="false" customHeight="false" outlineLevel="0" collapsed="false">
      <c r="A542" s="14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customFormat="false" ht="15" hidden="false" customHeight="false" outlineLevel="0" collapsed="false">
      <c r="A543" s="14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customFormat="false" ht="15" hidden="false" customHeight="false" outlineLevel="0" collapsed="false">
      <c r="A544" s="14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customFormat="false" ht="15" hidden="false" customHeight="false" outlineLevel="0" collapsed="false">
      <c r="A545" s="14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customFormat="false" ht="15" hidden="false" customHeight="false" outlineLevel="0" collapsed="false">
      <c r="A546" s="14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customFormat="false" ht="15" hidden="false" customHeight="false" outlineLevel="0" collapsed="false">
      <c r="A547" s="14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customFormat="false" ht="15" hidden="false" customHeight="false" outlineLevel="0" collapsed="false">
      <c r="A548" s="14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customFormat="false" ht="15" hidden="false" customHeight="false" outlineLevel="0" collapsed="false">
      <c r="A549" s="14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customFormat="false" ht="15" hidden="false" customHeight="false" outlineLevel="0" collapsed="false">
      <c r="A550" s="14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customFormat="false" ht="15" hidden="false" customHeight="false" outlineLevel="0" collapsed="false">
      <c r="A551" s="14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customFormat="false" ht="15" hidden="false" customHeight="false" outlineLevel="0" collapsed="false">
      <c r="A552" s="14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customFormat="false" ht="15" hidden="false" customHeight="false" outlineLevel="0" collapsed="false">
      <c r="A553" s="14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customFormat="false" ht="15" hidden="false" customHeight="false" outlineLevel="0" collapsed="false">
      <c r="A554" s="14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customFormat="false" ht="15" hidden="false" customHeight="false" outlineLevel="0" collapsed="false">
      <c r="A555" s="144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customFormat="false" ht="15" hidden="false" customHeight="false" outlineLevel="0" collapsed="false">
      <c r="A556" s="144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</row>
    <row r="557" customFormat="false" ht="15" hidden="false" customHeight="false" outlineLevel="0" collapsed="false">
      <c r="A557" s="144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</row>
    <row r="558" customFormat="false" ht="15" hidden="false" customHeight="false" outlineLevel="0" collapsed="false">
      <c r="A558" s="144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</row>
    <row r="559" customFormat="false" ht="15" hidden="false" customHeight="false" outlineLevel="0" collapsed="false">
      <c r="A559" s="144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</row>
    <row r="560" customFormat="false" ht="15" hidden="false" customHeight="false" outlineLevel="0" collapsed="false">
      <c r="A560" s="144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</row>
    <row r="561" customFormat="false" ht="15" hidden="false" customHeight="false" outlineLevel="0" collapsed="false">
      <c r="A561" s="144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</row>
    <row r="562" customFormat="false" ht="15" hidden="false" customHeight="false" outlineLevel="0" collapsed="false">
      <c r="A562" s="144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</row>
    <row r="563" customFormat="false" ht="15" hidden="false" customHeight="false" outlineLevel="0" collapsed="false">
      <c r="A563" s="144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</row>
    <row r="564" customFormat="false" ht="15" hidden="false" customHeight="false" outlineLevel="0" collapsed="false">
      <c r="A564" s="144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</row>
    <row r="565" customFormat="false" ht="15" hidden="false" customHeight="false" outlineLevel="0" collapsed="false">
      <c r="A565" s="144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</row>
    <row r="566" customFormat="false" ht="15" hidden="false" customHeight="false" outlineLevel="0" collapsed="false">
      <c r="A566" s="144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</row>
    <row r="567" customFormat="false" ht="15" hidden="false" customHeight="false" outlineLevel="0" collapsed="false">
      <c r="A567" s="144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</row>
    <row r="568" customFormat="false" ht="15" hidden="false" customHeight="false" outlineLevel="0" collapsed="false">
      <c r="A568" s="144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</row>
    <row r="569" customFormat="false" ht="15" hidden="false" customHeight="false" outlineLevel="0" collapsed="false">
      <c r="A569" s="144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</row>
    <row r="570" customFormat="false" ht="15" hidden="false" customHeight="false" outlineLevel="0" collapsed="false">
      <c r="A570" s="144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</row>
    <row r="571" customFormat="false" ht="15" hidden="false" customHeight="false" outlineLevel="0" collapsed="false">
      <c r="A571" s="144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</row>
    <row r="572" customFormat="false" ht="15" hidden="false" customHeight="false" outlineLevel="0" collapsed="false">
      <c r="A572" s="144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</row>
    <row r="573" customFormat="false" ht="15" hidden="false" customHeight="false" outlineLevel="0" collapsed="false">
      <c r="A573" s="144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</row>
    <row r="574" customFormat="false" ht="15" hidden="false" customHeight="false" outlineLevel="0" collapsed="false">
      <c r="A574" s="144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</row>
    <row r="575" customFormat="false" ht="15" hidden="false" customHeight="false" outlineLevel="0" collapsed="false">
      <c r="A575" s="144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</row>
    <row r="576" customFormat="false" ht="15" hidden="false" customHeight="false" outlineLevel="0" collapsed="false">
      <c r="A576" s="144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</row>
    <row r="577" customFormat="false" ht="15" hidden="false" customHeight="false" outlineLevel="0" collapsed="false">
      <c r="A577" s="144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</row>
    <row r="578" customFormat="false" ht="15" hidden="false" customHeight="false" outlineLevel="0" collapsed="false">
      <c r="A578" s="144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</row>
    <row r="579" customFormat="false" ht="15" hidden="false" customHeight="false" outlineLevel="0" collapsed="false">
      <c r="A579" s="144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</row>
    <row r="580" customFormat="false" ht="15" hidden="false" customHeight="false" outlineLevel="0" collapsed="false">
      <c r="A580" s="144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</row>
    <row r="581" customFormat="false" ht="15" hidden="false" customHeight="false" outlineLevel="0" collapsed="false">
      <c r="A581" s="144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</row>
    <row r="582" customFormat="false" ht="15" hidden="false" customHeight="false" outlineLevel="0" collapsed="false">
      <c r="A582" s="144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</row>
    <row r="583" customFormat="false" ht="15" hidden="false" customHeight="false" outlineLevel="0" collapsed="false">
      <c r="A583" s="144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</row>
    <row r="584" customFormat="false" ht="15" hidden="false" customHeight="false" outlineLevel="0" collapsed="false">
      <c r="A584" s="144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</row>
    <row r="585" customFormat="false" ht="15" hidden="false" customHeight="false" outlineLevel="0" collapsed="false">
      <c r="A585" s="144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</row>
    <row r="586" customFormat="false" ht="15" hidden="false" customHeight="false" outlineLevel="0" collapsed="false">
      <c r="A586" s="144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</row>
    <row r="587" customFormat="false" ht="15" hidden="false" customHeight="false" outlineLevel="0" collapsed="false">
      <c r="A587" s="144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</row>
    <row r="588" customFormat="false" ht="15" hidden="false" customHeight="false" outlineLevel="0" collapsed="false">
      <c r="A588" s="144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</row>
    <row r="589" customFormat="false" ht="15" hidden="false" customHeight="false" outlineLevel="0" collapsed="false">
      <c r="A589" s="144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</row>
    <row r="590" customFormat="false" ht="15" hidden="false" customHeight="false" outlineLevel="0" collapsed="false">
      <c r="A590" s="144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</row>
    <row r="591" customFormat="false" ht="15" hidden="false" customHeight="false" outlineLevel="0" collapsed="false">
      <c r="A591" s="144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</row>
    <row r="592" customFormat="false" ht="15" hidden="false" customHeight="false" outlineLevel="0" collapsed="false">
      <c r="A592" s="144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</row>
    <row r="593" customFormat="false" ht="15" hidden="false" customHeight="false" outlineLevel="0" collapsed="false">
      <c r="A593" s="144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</row>
    <row r="594" customFormat="false" ht="15" hidden="false" customHeight="false" outlineLevel="0" collapsed="false">
      <c r="A594" s="144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</row>
    <row r="595" customFormat="false" ht="15" hidden="false" customHeight="false" outlineLevel="0" collapsed="false">
      <c r="A595" s="144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</row>
    <row r="596" customFormat="false" ht="15" hidden="false" customHeight="false" outlineLevel="0" collapsed="false">
      <c r="A596" s="144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</row>
    <row r="597" customFormat="false" ht="15" hidden="false" customHeight="false" outlineLevel="0" collapsed="false">
      <c r="A597" s="144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</row>
    <row r="598" customFormat="false" ht="15" hidden="false" customHeight="false" outlineLevel="0" collapsed="false">
      <c r="A598" s="144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</row>
    <row r="599" customFormat="false" ht="15" hidden="false" customHeight="false" outlineLevel="0" collapsed="false">
      <c r="A599" s="144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</row>
    <row r="600" customFormat="false" ht="15" hidden="false" customHeight="false" outlineLevel="0" collapsed="false">
      <c r="A600" s="144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</row>
    <row r="601" customFormat="false" ht="15" hidden="false" customHeight="false" outlineLevel="0" collapsed="false">
      <c r="A601" s="144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</row>
    <row r="602" customFormat="false" ht="15" hidden="false" customHeight="false" outlineLevel="0" collapsed="false">
      <c r="A602" s="144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</row>
    <row r="603" customFormat="false" ht="15" hidden="false" customHeight="false" outlineLevel="0" collapsed="false">
      <c r="A603" s="144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</row>
    <row r="604" customFormat="false" ht="15" hidden="false" customHeight="false" outlineLevel="0" collapsed="false">
      <c r="A604" s="144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</row>
    <row r="605" customFormat="false" ht="15" hidden="false" customHeight="false" outlineLevel="0" collapsed="false">
      <c r="A605" s="144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</row>
    <row r="606" customFormat="false" ht="15" hidden="false" customHeight="false" outlineLevel="0" collapsed="false">
      <c r="A606" s="144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</row>
    <row r="607" customFormat="false" ht="15" hidden="false" customHeight="false" outlineLevel="0" collapsed="false">
      <c r="A607" s="144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</row>
    <row r="608" customFormat="false" ht="15" hidden="false" customHeight="false" outlineLevel="0" collapsed="false">
      <c r="A608" s="144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</row>
    <row r="609" customFormat="false" ht="15" hidden="false" customHeight="false" outlineLevel="0" collapsed="false">
      <c r="A609" s="144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</row>
    <row r="610" customFormat="false" ht="15" hidden="false" customHeight="false" outlineLevel="0" collapsed="false">
      <c r="A610" s="144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</row>
    <row r="611" customFormat="false" ht="15" hidden="false" customHeight="false" outlineLevel="0" collapsed="false">
      <c r="A611" s="144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</row>
    <row r="612" customFormat="false" ht="15" hidden="false" customHeight="false" outlineLevel="0" collapsed="false">
      <c r="A612" s="144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</row>
    <row r="613" customFormat="false" ht="15" hidden="false" customHeight="false" outlineLevel="0" collapsed="false">
      <c r="A613" s="144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</row>
    <row r="614" customFormat="false" ht="15" hidden="false" customHeight="false" outlineLevel="0" collapsed="false">
      <c r="A614" s="144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</row>
    <row r="615" customFormat="false" ht="15" hidden="false" customHeight="false" outlineLevel="0" collapsed="false">
      <c r="A615" s="144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</row>
    <row r="616" customFormat="false" ht="15" hidden="false" customHeight="false" outlineLevel="0" collapsed="false">
      <c r="A616" s="144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</row>
    <row r="617" customFormat="false" ht="15" hidden="false" customHeight="false" outlineLevel="0" collapsed="false">
      <c r="A617" s="144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</row>
    <row r="618" customFormat="false" ht="15" hidden="false" customHeight="false" outlineLevel="0" collapsed="false">
      <c r="A618" s="144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</row>
    <row r="619" customFormat="false" ht="15" hidden="false" customHeight="false" outlineLevel="0" collapsed="false">
      <c r="A619" s="144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</row>
    <row r="620" customFormat="false" ht="15" hidden="false" customHeight="false" outlineLevel="0" collapsed="false">
      <c r="A620" s="144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</row>
    <row r="621" customFormat="false" ht="15" hidden="false" customHeight="false" outlineLevel="0" collapsed="false">
      <c r="A621" s="144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</row>
    <row r="622" customFormat="false" ht="15" hidden="false" customHeight="false" outlineLevel="0" collapsed="false">
      <c r="A622" s="144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</row>
    <row r="623" customFormat="false" ht="15" hidden="false" customHeight="false" outlineLevel="0" collapsed="false">
      <c r="A623" s="144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</row>
    <row r="624" customFormat="false" ht="15" hidden="false" customHeight="false" outlineLevel="0" collapsed="false">
      <c r="A624" s="144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</row>
    <row r="625" customFormat="false" ht="15" hidden="false" customHeight="false" outlineLevel="0" collapsed="false">
      <c r="A625" s="144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</row>
    <row r="626" customFormat="false" ht="15" hidden="false" customHeight="false" outlineLevel="0" collapsed="false">
      <c r="A626" s="144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</row>
    <row r="627" customFormat="false" ht="15" hidden="false" customHeight="false" outlineLevel="0" collapsed="false">
      <c r="A627" s="144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</row>
    <row r="628" customFormat="false" ht="15" hidden="false" customHeight="false" outlineLevel="0" collapsed="false">
      <c r="A628" s="144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</row>
    <row r="629" customFormat="false" ht="15" hidden="false" customHeight="false" outlineLevel="0" collapsed="false">
      <c r="A629" s="144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</row>
    <row r="630" customFormat="false" ht="15" hidden="false" customHeight="false" outlineLevel="0" collapsed="false">
      <c r="A630" s="144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</row>
    <row r="631" customFormat="false" ht="15" hidden="false" customHeight="false" outlineLevel="0" collapsed="false">
      <c r="A631" s="144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</row>
    <row r="632" customFormat="false" ht="15" hidden="false" customHeight="false" outlineLevel="0" collapsed="false">
      <c r="A632" s="144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</row>
    <row r="633" customFormat="false" ht="15" hidden="false" customHeight="false" outlineLevel="0" collapsed="false">
      <c r="A633" s="144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</row>
    <row r="634" customFormat="false" ht="15" hidden="false" customHeight="false" outlineLevel="0" collapsed="false">
      <c r="A634" s="144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</row>
    <row r="635" customFormat="false" ht="15" hidden="false" customHeight="false" outlineLevel="0" collapsed="false">
      <c r="A635" s="144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</row>
    <row r="636" customFormat="false" ht="15" hidden="false" customHeight="false" outlineLevel="0" collapsed="false">
      <c r="A636" s="144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</row>
    <row r="637" customFormat="false" ht="15" hidden="false" customHeight="false" outlineLevel="0" collapsed="false">
      <c r="A637" s="144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</row>
    <row r="638" customFormat="false" ht="15" hidden="false" customHeight="false" outlineLevel="0" collapsed="false">
      <c r="A638" s="144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</row>
    <row r="639" customFormat="false" ht="15" hidden="false" customHeight="false" outlineLevel="0" collapsed="false">
      <c r="A639" s="144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</row>
    <row r="640" customFormat="false" ht="15" hidden="false" customHeight="false" outlineLevel="0" collapsed="false">
      <c r="A640" s="144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</row>
    <row r="641" customFormat="false" ht="15" hidden="false" customHeight="false" outlineLevel="0" collapsed="false">
      <c r="A641" s="144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</row>
    <row r="642" customFormat="false" ht="15" hidden="false" customHeight="false" outlineLevel="0" collapsed="false">
      <c r="A642" s="144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</row>
    <row r="643" customFormat="false" ht="15" hidden="false" customHeight="false" outlineLevel="0" collapsed="false">
      <c r="A643" s="144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</row>
    <row r="644" customFormat="false" ht="15" hidden="false" customHeight="false" outlineLevel="0" collapsed="false">
      <c r="A644" s="144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</row>
    <row r="645" customFormat="false" ht="15" hidden="false" customHeight="false" outlineLevel="0" collapsed="false">
      <c r="A645" s="144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</row>
    <row r="646" customFormat="false" ht="15" hidden="false" customHeight="false" outlineLevel="0" collapsed="false">
      <c r="A646" s="144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</row>
    <row r="647" customFormat="false" ht="15" hidden="false" customHeight="false" outlineLevel="0" collapsed="false">
      <c r="A647" s="144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</row>
    <row r="648" customFormat="false" ht="15" hidden="false" customHeight="false" outlineLevel="0" collapsed="false">
      <c r="A648" s="144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</row>
    <row r="649" customFormat="false" ht="15" hidden="false" customHeight="false" outlineLevel="0" collapsed="false">
      <c r="A649" s="144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</row>
    <row r="650" customFormat="false" ht="15" hidden="false" customHeight="false" outlineLevel="0" collapsed="false">
      <c r="A650" s="144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</row>
    <row r="651" customFormat="false" ht="15" hidden="false" customHeight="false" outlineLevel="0" collapsed="false">
      <c r="A651" s="144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</row>
    <row r="652" customFormat="false" ht="15" hidden="false" customHeight="false" outlineLevel="0" collapsed="false">
      <c r="A652" s="144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</row>
    <row r="653" customFormat="false" ht="15" hidden="false" customHeight="false" outlineLevel="0" collapsed="false">
      <c r="A653" s="144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</row>
    <row r="654" customFormat="false" ht="15" hidden="false" customHeight="false" outlineLevel="0" collapsed="false">
      <c r="A654" s="144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</row>
    <row r="655" customFormat="false" ht="15" hidden="false" customHeight="false" outlineLevel="0" collapsed="false">
      <c r="A655" s="144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</row>
    <row r="656" customFormat="false" ht="15" hidden="false" customHeight="false" outlineLevel="0" collapsed="false">
      <c r="A656" s="144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</row>
    <row r="657" customFormat="false" ht="15" hidden="false" customHeight="false" outlineLevel="0" collapsed="false">
      <c r="A657" s="144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</row>
    <row r="658" customFormat="false" ht="15" hidden="false" customHeight="false" outlineLevel="0" collapsed="false">
      <c r="A658" s="144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</row>
    <row r="659" customFormat="false" ht="15" hidden="false" customHeight="false" outlineLevel="0" collapsed="false">
      <c r="A659" s="144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</row>
    <row r="660" customFormat="false" ht="15" hidden="false" customHeight="false" outlineLevel="0" collapsed="false">
      <c r="A660" s="144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</row>
    <row r="661" customFormat="false" ht="15" hidden="false" customHeight="false" outlineLevel="0" collapsed="false">
      <c r="A661" s="144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</row>
    <row r="662" customFormat="false" ht="15" hidden="false" customHeight="false" outlineLevel="0" collapsed="false">
      <c r="A662" s="144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</row>
    <row r="663" customFormat="false" ht="15" hidden="false" customHeight="false" outlineLevel="0" collapsed="false">
      <c r="A663" s="144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</row>
    <row r="664" customFormat="false" ht="15" hidden="false" customHeight="false" outlineLevel="0" collapsed="false">
      <c r="A664" s="144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</row>
    <row r="665" customFormat="false" ht="15" hidden="false" customHeight="false" outlineLevel="0" collapsed="false">
      <c r="A665" s="144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</row>
    <row r="666" customFormat="false" ht="15" hidden="false" customHeight="false" outlineLevel="0" collapsed="false">
      <c r="A666" s="144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</row>
    <row r="667" customFormat="false" ht="15" hidden="false" customHeight="false" outlineLevel="0" collapsed="false">
      <c r="A667" s="144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</row>
    <row r="668" customFormat="false" ht="15" hidden="false" customHeight="false" outlineLevel="0" collapsed="false">
      <c r="A668" s="144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</row>
    <row r="669" customFormat="false" ht="15" hidden="false" customHeight="false" outlineLevel="0" collapsed="false">
      <c r="A669" s="144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</row>
    <row r="670" customFormat="false" ht="15" hidden="false" customHeight="false" outlineLevel="0" collapsed="false">
      <c r="A670" s="144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</row>
    <row r="671" customFormat="false" ht="15" hidden="false" customHeight="false" outlineLevel="0" collapsed="false">
      <c r="A671" s="144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</row>
    <row r="672" customFormat="false" ht="15" hidden="false" customHeight="false" outlineLevel="0" collapsed="false">
      <c r="A672" s="144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</row>
    <row r="673" customFormat="false" ht="15" hidden="false" customHeight="false" outlineLevel="0" collapsed="false">
      <c r="A673" s="144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</row>
    <row r="674" customFormat="false" ht="15" hidden="false" customHeight="false" outlineLevel="0" collapsed="false">
      <c r="A674" s="144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</row>
    <row r="675" customFormat="false" ht="15" hidden="false" customHeight="false" outlineLevel="0" collapsed="false">
      <c r="A675" s="144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</row>
    <row r="676" customFormat="false" ht="15" hidden="false" customHeight="false" outlineLevel="0" collapsed="false">
      <c r="A676" s="144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</row>
    <row r="677" customFormat="false" ht="15" hidden="false" customHeight="false" outlineLevel="0" collapsed="false">
      <c r="A677" s="144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</row>
    <row r="678" customFormat="false" ht="15" hidden="false" customHeight="false" outlineLevel="0" collapsed="false">
      <c r="A678" s="144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</row>
    <row r="679" customFormat="false" ht="15" hidden="false" customHeight="false" outlineLevel="0" collapsed="false">
      <c r="A679" s="144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</row>
    <row r="680" customFormat="false" ht="15" hidden="false" customHeight="false" outlineLevel="0" collapsed="false">
      <c r="A680" s="144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</row>
    <row r="681" customFormat="false" ht="15" hidden="false" customHeight="false" outlineLevel="0" collapsed="false">
      <c r="A681" s="144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</row>
    <row r="682" customFormat="false" ht="15" hidden="false" customHeight="false" outlineLevel="0" collapsed="false">
      <c r="A682" s="144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</row>
    <row r="683" customFormat="false" ht="15" hidden="false" customHeight="false" outlineLevel="0" collapsed="false">
      <c r="A683" s="144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</row>
    <row r="684" customFormat="false" ht="15" hidden="false" customHeight="false" outlineLevel="0" collapsed="false">
      <c r="A684" s="144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</row>
    <row r="685" customFormat="false" ht="15" hidden="false" customHeight="false" outlineLevel="0" collapsed="false">
      <c r="A685" s="144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</row>
    <row r="686" customFormat="false" ht="15" hidden="false" customHeight="false" outlineLevel="0" collapsed="false">
      <c r="A686" s="144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</row>
    <row r="687" customFormat="false" ht="15" hidden="false" customHeight="false" outlineLevel="0" collapsed="false">
      <c r="A687" s="144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</row>
    <row r="688" customFormat="false" ht="15" hidden="false" customHeight="false" outlineLevel="0" collapsed="false">
      <c r="A688" s="144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</row>
    <row r="689" customFormat="false" ht="15" hidden="false" customHeight="false" outlineLevel="0" collapsed="false">
      <c r="A689" s="144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</row>
    <row r="690" customFormat="false" ht="15" hidden="false" customHeight="false" outlineLevel="0" collapsed="false">
      <c r="A690" s="144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</row>
    <row r="691" customFormat="false" ht="15" hidden="false" customHeight="false" outlineLevel="0" collapsed="false">
      <c r="A691" s="144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</row>
    <row r="692" customFormat="false" ht="15" hidden="false" customHeight="false" outlineLevel="0" collapsed="false">
      <c r="A692" s="144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</row>
    <row r="693" customFormat="false" ht="15" hidden="false" customHeight="false" outlineLevel="0" collapsed="false">
      <c r="A693" s="144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</row>
    <row r="694" customFormat="false" ht="15" hidden="false" customHeight="false" outlineLevel="0" collapsed="false">
      <c r="A694" s="144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</row>
    <row r="695" customFormat="false" ht="15" hidden="false" customHeight="false" outlineLevel="0" collapsed="false">
      <c r="A695" s="144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</row>
    <row r="696" customFormat="false" ht="15" hidden="false" customHeight="false" outlineLevel="0" collapsed="false">
      <c r="A696" s="144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</row>
    <row r="697" customFormat="false" ht="15" hidden="false" customHeight="false" outlineLevel="0" collapsed="false">
      <c r="A697" s="144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</row>
    <row r="698" customFormat="false" ht="15" hidden="false" customHeight="false" outlineLevel="0" collapsed="false">
      <c r="A698" s="144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</row>
    <row r="699" customFormat="false" ht="15" hidden="false" customHeight="false" outlineLevel="0" collapsed="false">
      <c r="A699" s="144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</row>
    <row r="700" customFormat="false" ht="15" hidden="false" customHeight="false" outlineLevel="0" collapsed="false">
      <c r="A700" s="144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</row>
    <row r="701" customFormat="false" ht="15" hidden="false" customHeight="false" outlineLevel="0" collapsed="false">
      <c r="A701" s="144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</row>
    <row r="702" customFormat="false" ht="15" hidden="false" customHeight="false" outlineLevel="0" collapsed="false">
      <c r="A702" s="144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</row>
    <row r="703" customFormat="false" ht="15" hidden="false" customHeight="false" outlineLevel="0" collapsed="false">
      <c r="A703" s="144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</row>
    <row r="704" customFormat="false" ht="15" hidden="false" customHeight="false" outlineLevel="0" collapsed="false">
      <c r="A704" s="144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</row>
    <row r="705" customFormat="false" ht="15" hidden="false" customHeight="false" outlineLevel="0" collapsed="false">
      <c r="A705" s="144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</row>
    <row r="706" customFormat="false" ht="15" hidden="false" customHeight="false" outlineLevel="0" collapsed="false">
      <c r="A706" s="144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</row>
    <row r="707" customFormat="false" ht="15" hidden="false" customHeight="false" outlineLevel="0" collapsed="false">
      <c r="A707" s="144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</row>
    <row r="708" customFormat="false" ht="15" hidden="false" customHeight="false" outlineLevel="0" collapsed="false">
      <c r="A708" s="144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</row>
    <row r="709" customFormat="false" ht="15" hidden="false" customHeight="false" outlineLevel="0" collapsed="false">
      <c r="A709" s="144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</row>
    <row r="710" customFormat="false" ht="15" hidden="false" customHeight="false" outlineLevel="0" collapsed="false">
      <c r="A710" s="144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</row>
    <row r="711" customFormat="false" ht="15" hidden="false" customHeight="false" outlineLevel="0" collapsed="false">
      <c r="A711" s="144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</row>
    <row r="712" customFormat="false" ht="15" hidden="false" customHeight="false" outlineLevel="0" collapsed="false">
      <c r="A712" s="144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</row>
    <row r="713" customFormat="false" ht="15" hidden="false" customHeight="false" outlineLevel="0" collapsed="false">
      <c r="A713" s="144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</row>
    <row r="714" customFormat="false" ht="15" hidden="false" customHeight="false" outlineLevel="0" collapsed="false">
      <c r="A714" s="144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</row>
    <row r="715" customFormat="false" ht="15" hidden="false" customHeight="false" outlineLevel="0" collapsed="false">
      <c r="A715" s="144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</row>
    <row r="716" customFormat="false" ht="15" hidden="false" customHeight="false" outlineLevel="0" collapsed="false">
      <c r="A716" s="144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</row>
    <row r="717" customFormat="false" ht="15" hidden="false" customHeight="false" outlineLevel="0" collapsed="false">
      <c r="A717" s="144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</row>
    <row r="718" customFormat="false" ht="15" hidden="false" customHeight="false" outlineLevel="0" collapsed="false">
      <c r="A718" s="144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</row>
    <row r="719" customFormat="false" ht="15" hidden="false" customHeight="false" outlineLevel="0" collapsed="false">
      <c r="A719" s="144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</row>
    <row r="720" customFormat="false" ht="15" hidden="false" customHeight="false" outlineLevel="0" collapsed="false">
      <c r="A720" s="144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</row>
    <row r="721" customFormat="false" ht="15" hidden="false" customHeight="false" outlineLevel="0" collapsed="false">
      <c r="A721" s="144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</row>
    <row r="722" customFormat="false" ht="15" hidden="false" customHeight="false" outlineLevel="0" collapsed="false">
      <c r="A722" s="144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</row>
    <row r="723" customFormat="false" ht="15" hidden="false" customHeight="false" outlineLevel="0" collapsed="false">
      <c r="A723" s="144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</row>
    <row r="724" customFormat="false" ht="15" hidden="false" customHeight="false" outlineLevel="0" collapsed="false">
      <c r="A724" s="144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</row>
    <row r="725" customFormat="false" ht="15" hidden="false" customHeight="false" outlineLevel="0" collapsed="false">
      <c r="A725" s="144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</row>
    <row r="726" customFormat="false" ht="15" hidden="false" customHeight="false" outlineLevel="0" collapsed="false">
      <c r="A726" s="144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</row>
    <row r="727" customFormat="false" ht="15" hidden="false" customHeight="false" outlineLevel="0" collapsed="false">
      <c r="A727" s="144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</row>
    <row r="728" customFormat="false" ht="15" hidden="false" customHeight="false" outlineLevel="0" collapsed="false">
      <c r="A728" s="144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</row>
    <row r="729" customFormat="false" ht="15" hidden="false" customHeight="false" outlineLevel="0" collapsed="false">
      <c r="A729" s="144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</row>
    <row r="730" customFormat="false" ht="15" hidden="false" customHeight="false" outlineLevel="0" collapsed="false">
      <c r="A730" s="144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</row>
    <row r="731" customFormat="false" ht="15" hidden="false" customHeight="false" outlineLevel="0" collapsed="false">
      <c r="A731" s="144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</row>
    <row r="732" customFormat="false" ht="15" hidden="false" customHeight="false" outlineLevel="0" collapsed="false">
      <c r="A732" s="144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</row>
    <row r="733" customFormat="false" ht="15" hidden="false" customHeight="false" outlineLevel="0" collapsed="false">
      <c r="A733" s="144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</row>
    <row r="734" customFormat="false" ht="15" hidden="false" customHeight="false" outlineLevel="0" collapsed="false">
      <c r="A734" s="144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</row>
    <row r="735" customFormat="false" ht="15" hidden="false" customHeight="false" outlineLevel="0" collapsed="false">
      <c r="A735" s="144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</row>
    <row r="736" customFormat="false" ht="15" hidden="false" customHeight="false" outlineLevel="0" collapsed="false">
      <c r="A736" s="144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</row>
    <row r="737" customFormat="false" ht="15" hidden="false" customHeight="false" outlineLevel="0" collapsed="false">
      <c r="A737" s="144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</row>
    <row r="738" customFormat="false" ht="15" hidden="false" customHeight="false" outlineLevel="0" collapsed="false">
      <c r="A738" s="144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</row>
    <row r="739" customFormat="false" ht="15" hidden="false" customHeight="false" outlineLevel="0" collapsed="false">
      <c r="A739" s="144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</row>
    <row r="740" customFormat="false" ht="15" hidden="false" customHeight="false" outlineLevel="0" collapsed="false">
      <c r="A740" s="144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</row>
    <row r="741" customFormat="false" ht="15" hidden="false" customHeight="false" outlineLevel="0" collapsed="false">
      <c r="A741" s="144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</row>
    <row r="742" customFormat="false" ht="15" hidden="false" customHeight="false" outlineLevel="0" collapsed="false">
      <c r="A742" s="144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</row>
    <row r="743" customFormat="false" ht="15" hidden="false" customHeight="false" outlineLevel="0" collapsed="false">
      <c r="A743" s="144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</row>
    <row r="744" customFormat="false" ht="15" hidden="false" customHeight="false" outlineLevel="0" collapsed="false">
      <c r="A744" s="144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</row>
    <row r="745" customFormat="false" ht="15" hidden="false" customHeight="false" outlineLevel="0" collapsed="false">
      <c r="A745" s="144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</row>
    <row r="746" customFormat="false" ht="15" hidden="false" customHeight="false" outlineLevel="0" collapsed="false">
      <c r="A746" s="144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</row>
    <row r="747" customFormat="false" ht="15" hidden="false" customHeight="false" outlineLevel="0" collapsed="false">
      <c r="A747" s="144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</row>
    <row r="748" customFormat="false" ht="15" hidden="false" customHeight="false" outlineLevel="0" collapsed="false">
      <c r="A748" s="144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</row>
    <row r="749" customFormat="false" ht="15" hidden="false" customHeight="false" outlineLevel="0" collapsed="false">
      <c r="A749" s="144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</row>
    <row r="750" customFormat="false" ht="15" hidden="false" customHeight="false" outlineLevel="0" collapsed="false">
      <c r="A750" s="144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</row>
    <row r="751" customFormat="false" ht="15" hidden="false" customHeight="false" outlineLevel="0" collapsed="false">
      <c r="A751" s="144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</row>
    <row r="752" customFormat="false" ht="15" hidden="false" customHeight="false" outlineLevel="0" collapsed="false">
      <c r="A752" s="144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</row>
    <row r="753" customFormat="false" ht="15" hidden="false" customHeight="false" outlineLevel="0" collapsed="false">
      <c r="A753" s="144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</row>
    <row r="754" customFormat="false" ht="15" hidden="false" customHeight="false" outlineLevel="0" collapsed="false">
      <c r="A754" s="144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</row>
    <row r="755" customFormat="false" ht="15" hidden="false" customHeight="false" outlineLevel="0" collapsed="false">
      <c r="A755" s="144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</row>
    <row r="756" customFormat="false" ht="15" hidden="false" customHeight="false" outlineLevel="0" collapsed="false">
      <c r="A756" s="144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</row>
    <row r="757" customFormat="false" ht="15" hidden="false" customHeight="false" outlineLevel="0" collapsed="false">
      <c r="A757" s="144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</row>
    <row r="758" customFormat="false" ht="15" hidden="false" customHeight="false" outlineLevel="0" collapsed="false">
      <c r="A758" s="144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</row>
    <row r="759" customFormat="false" ht="15" hidden="false" customHeight="false" outlineLevel="0" collapsed="false">
      <c r="A759" s="144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</row>
    <row r="760" customFormat="false" ht="15" hidden="false" customHeight="false" outlineLevel="0" collapsed="false">
      <c r="A760" s="144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</row>
    <row r="761" customFormat="false" ht="15" hidden="false" customHeight="false" outlineLevel="0" collapsed="false">
      <c r="A761" s="144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</row>
    <row r="762" customFormat="false" ht="15" hidden="false" customHeight="false" outlineLevel="0" collapsed="false">
      <c r="A762" s="144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</row>
    <row r="763" customFormat="false" ht="15" hidden="false" customHeight="false" outlineLevel="0" collapsed="false">
      <c r="A763" s="144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</row>
    <row r="764" customFormat="false" ht="15" hidden="false" customHeight="false" outlineLevel="0" collapsed="false">
      <c r="A764" s="144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</row>
    <row r="765" customFormat="false" ht="15" hidden="false" customHeight="false" outlineLevel="0" collapsed="false">
      <c r="A765" s="144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</row>
    <row r="766" customFormat="false" ht="15" hidden="false" customHeight="false" outlineLevel="0" collapsed="false">
      <c r="A766" s="144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</row>
    <row r="767" customFormat="false" ht="15" hidden="false" customHeight="false" outlineLevel="0" collapsed="false">
      <c r="A767" s="144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</row>
    <row r="768" customFormat="false" ht="15" hidden="false" customHeight="false" outlineLevel="0" collapsed="false">
      <c r="A768" s="144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</row>
    <row r="769" customFormat="false" ht="15" hidden="false" customHeight="false" outlineLevel="0" collapsed="false">
      <c r="A769" s="144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</row>
    <row r="770" customFormat="false" ht="15" hidden="false" customHeight="false" outlineLevel="0" collapsed="false">
      <c r="A770" s="144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</row>
    <row r="771" customFormat="false" ht="15" hidden="false" customHeight="false" outlineLevel="0" collapsed="false">
      <c r="A771" s="144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</row>
    <row r="772" customFormat="false" ht="15" hidden="false" customHeight="false" outlineLevel="0" collapsed="false">
      <c r="A772" s="144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</row>
    <row r="773" customFormat="false" ht="15" hidden="false" customHeight="false" outlineLevel="0" collapsed="false">
      <c r="A773" s="144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</row>
    <row r="774" customFormat="false" ht="15" hidden="false" customHeight="false" outlineLevel="0" collapsed="false">
      <c r="A774" s="144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</row>
    <row r="775" customFormat="false" ht="15" hidden="false" customHeight="false" outlineLevel="0" collapsed="false">
      <c r="A775" s="144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</row>
    <row r="776" customFormat="false" ht="15" hidden="false" customHeight="false" outlineLevel="0" collapsed="false">
      <c r="A776" s="144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</row>
    <row r="777" customFormat="false" ht="15" hidden="false" customHeight="false" outlineLevel="0" collapsed="false">
      <c r="A777" s="144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</row>
    <row r="778" customFormat="false" ht="15" hidden="false" customHeight="false" outlineLevel="0" collapsed="false">
      <c r="A778" s="144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</row>
    <row r="779" customFormat="false" ht="15" hidden="false" customHeight="false" outlineLevel="0" collapsed="false">
      <c r="A779" s="144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</row>
    <row r="780" customFormat="false" ht="15" hidden="false" customHeight="false" outlineLevel="0" collapsed="false">
      <c r="A780" s="144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</row>
    <row r="781" customFormat="false" ht="15" hidden="false" customHeight="false" outlineLevel="0" collapsed="false">
      <c r="A781" s="144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</row>
    <row r="782" customFormat="false" ht="15" hidden="false" customHeight="false" outlineLevel="0" collapsed="false">
      <c r="A782" s="144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</row>
    <row r="783" customFormat="false" ht="15" hidden="false" customHeight="false" outlineLevel="0" collapsed="false">
      <c r="A783" s="144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</row>
    <row r="784" customFormat="false" ht="15" hidden="false" customHeight="false" outlineLevel="0" collapsed="false">
      <c r="A784" s="144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</row>
    <row r="785" customFormat="false" ht="15" hidden="false" customHeight="false" outlineLevel="0" collapsed="false">
      <c r="A785" s="144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</row>
    <row r="786" customFormat="false" ht="15" hidden="false" customHeight="false" outlineLevel="0" collapsed="false">
      <c r="A786" s="144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</row>
    <row r="787" customFormat="false" ht="15" hidden="false" customHeight="false" outlineLevel="0" collapsed="false">
      <c r="A787" s="144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</row>
    <row r="788" customFormat="false" ht="15" hidden="false" customHeight="false" outlineLevel="0" collapsed="false">
      <c r="A788" s="144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</row>
    <row r="789" customFormat="false" ht="15" hidden="false" customHeight="false" outlineLevel="0" collapsed="false">
      <c r="A789" s="144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</row>
    <row r="790" customFormat="false" ht="15" hidden="false" customHeight="false" outlineLevel="0" collapsed="false">
      <c r="A790" s="144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</row>
    <row r="791" customFormat="false" ht="15" hidden="false" customHeight="false" outlineLevel="0" collapsed="false">
      <c r="A791" s="144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</row>
    <row r="792" customFormat="false" ht="15" hidden="false" customHeight="false" outlineLevel="0" collapsed="false">
      <c r="A792" s="144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</row>
    <row r="793" customFormat="false" ht="15" hidden="false" customHeight="false" outlineLevel="0" collapsed="false">
      <c r="A793" s="144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</row>
    <row r="794" customFormat="false" ht="15" hidden="false" customHeight="false" outlineLevel="0" collapsed="false">
      <c r="A794" s="144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</row>
    <row r="795" customFormat="false" ht="15" hidden="false" customHeight="false" outlineLevel="0" collapsed="false">
      <c r="A795" s="144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</row>
    <row r="796" customFormat="false" ht="15" hidden="false" customHeight="false" outlineLevel="0" collapsed="false">
      <c r="A796" s="144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</row>
    <row r="797" customFormat="false" ht="15" hidden="false" customHeight="false" outlineLevel="0" collapsed="false">
      <c r="A797" s="144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</row>
    <row r="798" customFormat="false" ht="15" hidden="false" customHeight="false" outlineLevel="0" collapsed="false">
      <c r="A798" s="144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</row>
    <row r="799" customFormat="false" ht="15" hidden="false" customHeight="false" outlineLevel="0" collapsed="false">
      <c r="A799" s="144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</row>
    <row r="800" customFormat="false" ht="15" hidden="false" customHeight="false" outlineLevel="0" collapsed="false">
      <c r="A800" s="144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</row>
    <row r="801" customFormat="false" ht="15" hidden="false" customHeight="false" outlineLevel="0" collapsed="false">
      <c r="A801" s="144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</row>
    <row r="802" customFormat="false" ht="15" hidden="false" customHeight="false" outlineLevel="0" collapsed="false">
      <c r="A802" s="144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</row>
    <row r="803" customFormat="false" ht="15" hidden="false" customHeight="false" outlineLevel="0" collapsed="false">
      <c r="A803" s="144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</row>
    <row r="804" customFormat="false" ht="15" hidden="false" customHeight="false" outlineLevel="0" collapsed="false">
      <c r="A804" s="144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</row>
    <row r="805" customFormat="false" ht="15" hidden="false" customHeight="false" outlineLevel="0" collapsed="false">
      <c r="A805" s="144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</row>
    <row r="806" customFormat="false" ht="15" hidden="false" customHeight="false" outlineLevel="0" collapsed="false">
      <c r="A806" s="144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</row>
    <row r="807" customFormat="false" ht="15" hidden="false" customHeight="false" outlineLevel="0" collapsed="false">
      <c r="A807" s="144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</row>
    <row r="808" customFormat="false" ht="15" hidden="false" customHeight="false" outlineLevel="0" collapsed="false">
      <c r="A808" s="144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</row>
    <row r="809" customFormat="false" ht="15" hidden="false" customHeight="false" outlineLevel="0" collapsed="false">
      <c r="A809" s="144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</row>
    <row r="810" customFormat="false" ht="15" hidden="false" customHeight="false" outlineLevel="0" collapsed="false">
      <c r="A810" s="144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</row>
    <row r="811" customFormat="false" ht="15" hidden="false" customHeight="false" outlineLevel="0" collapsed="false">
      <c r="A811" s="144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</row>
    <row r="812" customFormat="false" ht="15" hidden="false" customHeight="false" outlineLevel="0" collapsed="false">
      <c r="A812" s="144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</row>
    <row r="813" customFormat="false" ht="15" hidden="false" customHeight="false" outlineLevel="0" collapsed="false">
      <c r="A813" s="144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</row>
    <row r="814" customFormat="false" ht="15" hidden="false" customHeight="false" outlineLevel="0" collapsed="false">
      <c r="A814" s="144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</row>
    <row r="815" customFormat="false" ht="15" hidden="false" customHeight="false" outlineLevel="0" collapsed="false">
      <c r="A815" s="144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</row>
    <row r="816" customFormat="false" ht="15" hidden="false" customHeight="false" outlineLevel="0" collapsed="false">
      <c r="A816" s="144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</row>
    <row r="817" customFormat="false" ht="15" hidden="false" customHeight="false" outlineLevel="0" collapsed="false">
      <c r="A817" s="144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</row>
    <row r="818" customFormat="false" ht="15" hidden="false" customHeight="false" outlineLevel="0" collapsed="false">
      <c r="A818" s="144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</row>
    <row r="819" customFormat="false" ht="15" hidden="false" customHeight="false" outlineLevel="0" collapsed="false">
      <c r="A819" s="144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</row>
    <row r="820" customFormat="false" ht="15" hidden="false" customHeight="false" outlineLevel="0" collapsed="false">
      <c r="A820" s="144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</row>
    <row r="821" customFormat="false" ht="15" hidden="false" customHeight="false" outlineLevel="0" collapsed="false">
      <c r="A821" s="144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</row>
    <row r="822" customFormat="false" ht="15" hidden="false" customHeight="false" outlineLevel="0" collapsed="false">
      <c r="A822" s="144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</row>
    <row r="823" customFormat="false" ht="15" hidden="false" customHeight="false" outlineLevel="0" collapsed="false">
      <c r="A823" s="144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</row>
    <row r="824" customFormat="false" ht="15" hidden="false" customHeight="false" outlineLevel="0" collapsed="false">
      <c r="A824" s="144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</row>
    <row r="825" customFormat="false" ht="15" hidden="false" customHeight="false" outlineLevel="0" collapsed="false">
      <c r="A825" s="144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</row>
    <row r="826" customFormat="false" ht="15" hidden="false" customHeight="false" outlineLevel="0" collapsed="false">
      <c r="A826" s="144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</row>
    <row r="827" customFormat="false" ht="15" hidden="false" customHeight="false" outlineLevel="0" collapsed="false">
      <c r="A827" s="144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</row>
    <row r="828" customFormat="false" ht="15" hidden="false" customHeight="false" outlineLevel="0" collapsed="false">
      <c r="A828" s="144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</row>
    <row r="829" customFormat="false" ht="15" hidden="false" customHeight="false" outlineLevel="0" collapsed="false">
      <c r="A829" s="144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</row>
    <row r="830" customFormat="false" ht="15" hidden="false" customHeight="false" outlineLevel="0" collapsed="false">
      <c r="A830" s="144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</row>
    <row r="831" customFormat="false" ht="15" hidden="false" customHeight="false" outlineLevel="0" collapsed="false">
      <c r="A831" s="144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</row>
    <row r="832" customFormat="false" ht="15" hidden="false" customHeight="false" outlineLevel="0" collapsed="false">
      <c r="A832" s="144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</row>
    <row r="833" customFormat="false" ht="15" hidden="false" customHeight="false" outlineLevel="0" collapsed="false">
      <c r="A833" s="144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</row>
    <row r="834" customFormat="false" ht="15" hidden="false" customHeight="false" outlineLevel="0" collapsed="false">
      <c r="A834" s="144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</row>
    <row r="835" customFormat="false" ht="15" hidden="false" customHeight="false" outlineLevel="0" collapsed="false">
      <c r="A835" s="144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</row>
    <row r="836" customFormat="false" ht="15" hidden="false" customHeight="false" outlineLevel="0" collapsed="false">
      <c r="A836" s="144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</row>
    <row r="837" customFormat="false" ht="15" hidden="false" customHeight="false" outlineLevel="0" collapsed="false">
      <c r="A837" s="144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</row>
    <row r="838" customFormat="false" ht="15" hidden="false" customHeight="false" outlineLevel="0" collapsed="false">
      <c r="A838" s="144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</row>
    <row r="839" customFormat="false" ht="15" hidden="false" customHeight="false" outlineLevel="0" collapsed="false">
      <c r="A839" s="144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</row>
    <row r="840" customFormat="false" ht="15" hidden="false" customHeight="false" outlineLevel="0" collapsed="false">
      <c r="A840" s="144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</row>
    <row r="841" customFormat="false" ht="15" hidden="false" customHeight="false" outlineLevel="0" collapsed="false">
      <c r="A841" s="144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</row>
    <row r="842" customFormat="false" ht="15" hidden="false" customHeight="false" outlineLevel="0" collapsed="false">
      <c r="A842" s="144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</row>
    <row r="843" customFormat="false" ht="15" hidden="false" customHeight="false" outlineLevel="0" collapsed="false">
      <c r="A843" s="144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</row>
    <row r="844" customFormat="false" ht="15" hidden="false" customHeight="false" outlineLevel="0" collapsed="false">
      <c r="A844" s="144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</row>
    <row r="845" customFormat="false" ht="15" hidden="false" customHeight="false" outlineLevel="0" collapsed="false">
      <c r="A845" s="144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</row>
    <row r="846" customFormat="false" ht="15" hidden="false" customHeight="false" outlineLevel="0" collapsed="false">
      <c r="A846" s="144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</row>
    <row r="847" customFormat="false" ht="15" hidden="false" customHeight="false" outlineLevel="0" collapsed="false">
      <c r="A847" s="144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</row>
    <row r="848" customFormat="false" ht="15" hidden="false" customHeight="false" outlineLevel="0" collapsed="false">
      <c r="A848" s="144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</row>
    <row r="849" customFormat="false" ht="15" hidden="false" customHeight="false" outlineLevel="0" collapsed="false">
      <c r="A849" s="144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</row>
    <row r="850" customFormat="false" ht="15" hidden="false" customHeight="false" outlineLevel="0" collapsed="false">
      <c r="A850" s="144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</row>
    <row r="851" customFormat="false" ht="15" hidden="false" customHeight="false" outlineLevel="0" collapsed="false">
      <c r="A851" s="144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</row>
    <row r="852" customFormat="false" ht="15" hidden="false" customHeight="false" outlineLevel="0" collapsed="false">
      <c r="A852" s="144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</row>
    <row r="853" customFormat="false" ht="15" hidden="false" customHeight="false" outlineLevel="0" collapsed="false">
      <c r="A853" s="144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</row>
    <row r="854" customFormat="false" ht="15" hidden="false" customHeight="false" outlineLevel="0" collapsed="false">
      <c r="A854" s="144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</row>
    <row r="855" customFormat="false" ht="15" hidden="false" customHeight="false" outlineLevel="0" collapsed="false">
      <c r="A855" s="144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</row>
    <row r="856" customFormat="false" ht="15" hidden="false" customHeight="false" outlineLevel="0" collapsed="false">
      <c r="A856" s="144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</row>
    <row r="857" customFormat="false" ht="15" hidden="false" customHeight="false" outlineLevel="0" collapsed="false">
      <c r="A857" s="144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</row>
    <row r="858" customFormat="false" ht="15" hidden="false" customHeight="false" outlineLevel="0" collapsed="false">
      <c r="A858" s="144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</row>
    <row r="859" customFormat="false" ht="15" hidden="false" customHeight="false" outlineLevel="0" collapsed="false">
      <c r="A859" s="144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</row>
    <row r="860" customFormat="false" ht="15" hidden="false" customHeight="false" outlineLevel="0" collapsed="false">
      <c r="A860" s="144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</row>
    <row r="861" customFormat="false" ht="15" hidden="false" customHeight="false" outlineLevel="0" collapsed="false">
      <c r="A861" s="144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</row>
    <row r="862" customFormat="false" ht="15" hidden="false" customHeight="false" outlineLevel="0" collapsed="false">
      <c r="A862" s="144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</row>
    <row r="863" customFormat="false" ht="15" hidden="false" customHeight="false" outlineLevel="0" collapsed="false">
      <c r="A863" s="144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</row>
    <row r="864" customFormat="false" ht="15" hidden="false" customHeight="false" outlineLevel="0" collapsed="false">
      <c r="A864" s="144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</row>
    <row r="865" customFormat="false" ht="15" hidden="false" customHeight="false" outlineLevel="0" collapsed="false">
      <c r="A865" s="144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</row>
    <row r="866" customFormat="false" ht="15" hidden="false" customHeight="false" outlineLevel="0" collapsed="false">
      <c r="A866" s="144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</row>
    <row r="867" customFormat="false" ht="15" hidden="false" customHeight="false" outlineLevel="0" collapsed="false">
      <c r="A867" s="144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</row>
    <row r="868" customFormat="false" ht="15" hidden="false" customHeight="false" outlineLevel="0" collapsed="false">
      <c r="A868" s="144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</row>
    <row r="869" customFormat="false" ht="15" hidden="false" customHeight="false" outlineLevel="0" collapsed="false">
      <c r="A869" s="144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</row>
    <row r="870" customFormat="false" ht="15" hidden="false" customHeight="false" outlineLevel="0" collapsed="false">
      <c r="A870" s="144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</row>
    <row r="871" customFormat="false" ht="15" hidden="false" customHeight="false" outlineLevel="0" collapsed="false">
      <c r="A871" s="144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</row>
    <row r="872" customFormat="false" ht="15" hidden="false" customHeight="false" outlineLevel="0" collapsed="false">
      <c r="A872" s="144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</row>
    <row r="873" customFormat="false" ht="15" hidden="false" customHeight="false" outlineLevel="0" collapsed="false">
      <c r="A873" s="144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</row>
    <row r="874" customFormat="false" ht="15" hidden="false" customHeight="false" outlineLevel="0" collapsed="false">
      <c r="A874" s="144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</row>
    <row r="875" customFormat="false" ht="15" hidden="false" customHeight="false" outlineLevel="0" collapsed="false">
      <c r="A875" s="144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</row>
    <row r="876" customFormat="false" ht="15" hidden="false" customHeight="false" outlineLevel="0" collapsed="false">
      <c r="A876" s="144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</row>
    <row r="877" customFormat="false" ht="15" hidden="false" customHeight="false" outlineLevel="0" collapsed="false">
      <c r="A877" s="144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</row>
    <row r="878" customFormat="false" ht="15" hidden="false" customHeight="false" outlineLevel="0" collapsed="false">
      <c r="A878" s="144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</row>
    <row r="879" customFormat="false" ht="15" hidden="false" customHeight="false" outlineLevel="0" collapsed="false">
      <c r="A879" s="144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</row>
    <row r="880" customFormat="false" ht="15" hidden="false" customHeight="false" outlineLevel="0" collapsed="false">
      <c r="A880" s="144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</row>
    <row r="881" customFormat="false" ht="15" hidden="false" customHeight="false" outlineLevel="0" collapsed="false">
      <c r="A881" s="144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</row>
    <row r="882" customFormat="false" ht="15" hidden="false" customHeight="false" outlineLevel="0" collapsed="false">
      <c r="A882" s="144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</row>
    <row r="883" customFormat="false" ht="15" hidden="false" customHeight="false" outlineLevel="0" collapsed="false">
      <c r="A883" s="144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</row>
    <row r="884" customFormat="false" ht="15" hidden="false" customHeight="false" outlineLevel="0" collapsed="false">
      <c r="A884" s="144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</row>
    <row r="885" customFormat="false" ht="15" hidden="false" customHeight="false" outlineLevel="0" collapsed="false">
      <c r="A885" s="144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</row>
    <row r="886" customFormat="false" ht="15" hidden="false" customHeight="false" outlineLevel="0" collapsed="false">
      <c r="A886" s="144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</row>
    <row r="887" customFormat="false" ht="15" hidden="false" customHeight="false" outlineLevel="0" collapsed="false">
      <c r="A887" s="144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</row>
    <row r="888" customFormat="false" ht="15" hidden="false" customHeight="false" outlineLevel="0" collapsed="false">
      <c r="A888" s="144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</row>
    <row r="889" customFormat="false" ht="15" hidden="false" customHeight="false" outlineLevel="0" collapsed="false">
      <c r="A889" s="144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</row>
    <row r="890" customFormat="false" ht="15" hidden="false" customHeight="false" outlineLevel="0" collapsed="false">
      <c r="A890" s="144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</row>
    <row r="891" customFormat="false" ht="15" hidden="false" customHeight="false" outlineLevel="0" collapsed="false">
      <c r="A891" s="144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</row>
    <row r="892" customFormat="false" ht="15" hidden="false" customHeight="false" outlineLevel="0" collapsed="false">
      <c r="A892" s="144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</row>
    <row r="893" customFormat="false" ht="15" hidden="false" customHeight="false" outlineLevel="0" collapsed="false">
      <c r="A893" s="144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</row>
    <row r="894" customFormat="false" ht="15" hidden="false" customHeight="false" outlineLevel="0" collapsed="false">
      <c r="A894" s="144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</row>
    <row r="895" customFormat="false" ht="15" hidden="false" customHeight="false" outlineLevel="0" collapsed="false">
      <c r="A895" s="144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</row>
    <row r="896" customFormat="false" ht="15" hidden="false" customHeight="false" outlineLevel="0" collapsed="false">
      <c r="A896" s="144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</row>
    <row r="897" customFormat="false" ht="15" hidden="false" customHeight="false" outlineLevel="0" collapsed="false">
      <c r="A897" s="144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</row>
    <row r="898" customFormat="false" ht="15" hidden="false" customHeight="false" outlineLevel="0" collapsed="false">
      <c r="A898" s="144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</row>
    <row r="899" customFormat="false" ht="15" hidden="false" customHeight="false" outlineLevel="0" collapsed="false">
      <c r="A899" s="144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</row>
    <row r="900" customFormat="false" ht="15" hidden="false" customHeight="false" outlineLevel="0" collapsed="false">
      <c r="A900" s="144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</row>
    <row r="901" customFormat="false" ht="15" hidden="false" customHeight="false" outlineLevel="0" collapsed="false">
      <c r="A901" s="144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</row>
    <row r="902" customFormat="false" ht="15" hidden="false" customHeight="false" outlineLevel="0" collapsed="false">
      <c r="A902" s="144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</row>
    <row r="903" customFormat="false" ht="15" hidden="false" customHeight="false" outlineLevel="0" collapsed="false">
      <c r="A903" s="144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</row>
    <row r="904" customFormat="false" ht="15" hidden="false" customHeight="false" outlineLevel="0" collapsed="false">
      <c r="A904" s="144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</row>
    <row r="905" customFormat="false" ht="15" hidden="false" customHeight="false" outlineLevel="0" collapsed="false">
      <c r="A905" s="144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</row>
    <row r="906" customFormat="false" ht="15" hidden="false" customHeight="false" outlineLevel="0" collapsed="false">
      <c r="A906" s="144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</row>
    <row r="907" customFormat="false" ht="15" hidden="false" customHeight="false" outlineLevel="0" collapsed="false">
      <c r="A907" s="144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</row>
    <row r="908" customFormat="false" ht="15" hidden="false" customHeight="false" outlineLevel="0" collapsed="false">
      <c r="A908" s="144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</row>
    <row r="909" customFormat="false" ht="15" hidden="false" customHeight="false" outlineLevel="0" collapsed="false">
      <c r="A909" s="144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</row>
    <row r="910" customFormat="false" ht="15" hidden="false" customHeight="false" outlineLevel="0" collapsed="false">
      <c r="A910" s="144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</row>
    <row r="911" customFormat="false" ht="15" hidden="false" customHeight="false" outlineLevel="0" collapsed="false">
      <c r="A911" s="144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</row>
    <row r="912" customFormat="false" ht="15" hidden="false" customHeight="false" outlineLevel="0" collapsed="false">
      <c r="A912" s="144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</row>
    <row r="913" customFormat="false" ht="15" hidden="false" customHeight="false" outlineLevel="0" collapsed="false">
      <c r="A913" s="144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</row>
    <row r="914" customFormat="false" ht="15" hidden="false" customHeight="false" outlineLevel="0" collapsed="false">
      <c r="A914" s="144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</row>
    <row r="915" customFormat="false" ht="15" hidden="false" customHeight="false" outlineLevel="0" collapsed="false">
      <c r="A915" s="144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</row>
    <row r="916" customFormat="false" ht="15" hidden="false" customHeight="false" outlineLevel="0" collapsed="false">
      <c r="A916" s="144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</row>
    <row r="917" customFormat="false" ht="15" hidden="false" customHeight="false" outlineLevel="0" collapsed="false">
      <c r="A917" s="144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</row>
    <row r="918" customFormat="false" ht="15" hidden="false" customHeight="false" outlineLevel="0" collapsed="false">
      <c r="A918" s="144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</row>
    <row r="919" customFormat="false" ht="15" hidden="false" customHeight="false" outlineLevel="0" collapsed="false">
      <c r="A919" s="144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</row>
    <row r="920" customFormat="false" ht="15" hidden="false" customHeight="false" outlineLevel="0" collapsed="false">
      <c r="A920" s="144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</row>
    <row r="921" customFormat="false" ht="15" hidden="false" customHeight="false" outlineLevel="0" collapsed="false">
      <c r="A921" s="144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</row>
    <row r="922" customFormat="false" ht="15" hidden="false" customHeight="false" outlineLevel="0" collapsed="false">
      <c r="A922" s="144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</row>
    <row r="923" customFormat="false" ht="15" hidden="false" customHeight="false" outlineLevel="0" collapsed="false">
      <c r="A923" s="144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</row>
    <row r="924" customFormat="false" ht="15" hidden="false" customHeight="false" outlineLevel="0" collapsed="false">
      <c r="A924" s="144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</row>
    <row r="925" customFormat="false" ht="15" hidden="false" customHeight="false" outlineLevel="0" collapsed="false">
      <c r="A925" s="144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</row>
    <row r="926" customFormat="false" ht="15" hidden="false" customHeight="false" outlineLevel="0" collapsed="false">
      <c r="A926" s="144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</row>
    <row r="927" customFormat="false" ht="15" hidden="false" customHeight="false" outlineLevel="0" collapsed="false">
      <c r="A927" s="144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</row>
    <row r="928" customFormat="false" ht="15" hidden="false" customHeight="false" outlineLevel="0" collapsed="false">
      <c r="A928" s="144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</row>
    <row r="929" customFormat="false" ht="15" hidden="false" customHeight="false" outlineLevel="0" collapsed="false">
      <c r="A929" s="144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</row>
    <row r="930" customFormat="false" ht="15" hidden="false" customHeight="false" outlineLevel="0" collapsed="false">
      <c r="A930" s="144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</row>
    <row r="931" customFormat="false" ht="15" hidden="false" customHeight="false" outlineLevel="0" collapsed="false">
      <c r="A931" s="144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</row>
    <row r="932" customFormat="false" ht="15" hidden="false" customHeight="false" outlineLevel="0" collapsed="false">
      <c r="A932" s="144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</row>
    <row r="933" customFormat="false" ht="15" hidden="false" customHeight="false" outlineLevel="0" collapsed="false">
      <c r="A933" s="144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</row>
    <row r="934" customFormat="false" ht="15" hidden="false" customHeight="false" outlineLevel="0" collapsed="false">
      <c r="A934" s="144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</row>
    <row r="935" customFormat="false" ht="15" hidden="false" customHeight="false" outlineLevel="0" collapsed="false">
      <c r="A935" s="144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</row>
    <row r="936" customFormat="false" ht="15" hidden="false" customHeight="false" outlineLevel="0" collapsed="false">
      <c r="A936" s="144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</row>
    <row r="937" customFormat="false" ht="15" hidden="false" customHeight="false" outlineLevel="0" collapsed="false">
      <c r="A937" s="144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</row>
    <row r="938" customFormat="false" ht="15" hidden="false" customHeight="false" outlineLevel="0" collapsed="false">
      <c r="A938" s="144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</row>
    <row r="939" customFormat="false" ht="15" hidden="false" customHeight="false" outlineLevel="0" collapsed="false">
      <c r="A939" s="144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</row>
    <row r="940" customFormat="false" ht="15" hidden="false" customHeight="false" outlineLevel="0" collapsed="false">
      <c r="A940" s="144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</row>
    <row r="941" customFormat="false" ht="15" hidden="false" customHeight="false" outlineLevel="0" collapsed="false">
      <c r="A941" s="144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</row>
    <row r="942" customFormat="false" ht="15" hidden="false" customHeight="false" outlineLevel="0" collapsed="false">
      <c r="A942" s="144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</row>
    <row r="943" customFormat="false" ht="15" hidden="false" customHeight="false" outlineLevel="0" collapsed="false">
      <c r="A943" s="144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</row>
    <row r="944" customFormat="false" ht="15" hidden="false" customHeight="false" outlineLevel="0" collapsed="false">
      <c r="A944" s="144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</row>
    <row r="945" customFormat="false" ht="15" hidden="false" customHeight="false" outlineLevel="0" collapsed="false">
      <c r="A945" s="144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</row>
    <row r="946" customFormat="false" ht="15" hidden="false" customHeight="false" outlineLevel="0" collapsed="false">
      <c r="A946" s="144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</row>
    <row r="947" customFormat="false" ht="15" hidden="false" customHeight="false" outlineLevel="0" collapsed="false">
      <c r="A947" s="144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</row>
    <row r="948" customFormat="false" ht="15" hidden="false" customHeight="false" outlineLevel="0" collapsed="false">
      <c r="A948" s="144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</row>
    <row r="949" customFormat="false" ht="15" hidden="false" customHeight="false" outlineLevel="0" collapsed="false">
      <c r="A949" s="144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</row>
    <row r="950" customFormat="false" ht="15" hidden="false" customHeight="false" outlineLevel="0" collapsed="false">
      <c r="A950" s="144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</row>
    <row r="951" customFormat="false" ht="15" hidden="false" customHeight="false" outlineLevel="0" collapsed="false">
      <c r="A951" s="144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</row>
    <row r="952" customFormat="false" ht="15" hidden="false" customHeight="false" outlineLevel="0" collapsed="false">
      <c r="A952" s="144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</row>
    <row r="953" customFormat="false" ht="15" hidden="false" customHeight="false" outlineLevel="0" collapsed="false">
      <c r="A953" s="144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</row>
    <row r="954" customFormat="false" ht="15" hidden="false" customHeight="false" outlineLevel="0" collapsed="false">
      <c r="A954" s="144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</row>
    <row r="955" customFormat="false" ht="15" hidden="false" customHeight="false" outlineLevel="0" collapsed="false">
      <c r="A955" s="144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</row>
    <row r="956" customFormat="false" ht="15" hidden="false" customHeight="false" outlineLevel="0" collapsed="false">
      <c r="A956" s="144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</row>
    <row r="957" customFormat="false" ht="15" hidden="false" customHeight="false" outlineLevel="0" collapsed="false">
      <c r="A957" s="144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</row>
    <row r="958" customFormat="false" ht="15" hidden="false" customHeight="false" outlineLevel="0" collapsed="false">
      <c r="A958" s="144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</row>
    <row r="959" customFormat="false" ht="15" hidden="false" customHeight="false" outlineLevel="0" collapsed="false">
      <c r="A959" s="144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</row>
    <row r="960" customFormat="false" ht="15" hidden="false" customHeight="false" outlineLevel="0" collapsed="false">
      <c r="A960" s="144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</row>
    <row r="961" customFormat="false" ht="15" hidden="false" customHeight="false" outlineLevel="0" collapsed="false">
      <c r="A961" s="144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</row>
    <row r="962" customFormat="false" ht="15" hidden="false" customHeight="false" outlineLevel="0" collapsed="false">
      <c r="A962" s="144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</row>
    <row r="963" customFormat="false" ht="15" hidden="false" customHeight="false" outlineLevel="0" collapsed="false">
      <c r="A963" s="144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</row>
    <row r="964" customFormat="false" ht="15" hidden="false" customHeight="false" outlineLevel="0" collapsed="false">
      <c r="A964" s="144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</row>
    <row r="965" customFormat="false" ht="15" hidden="false" customHeight="false" outlineLevel="0" collapsed="false">
      <c r="A965" s="144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</row>
    <row r="966" customFormat="false" ht="15" hidden="false" customHeight="false" outlineLevel="0" collapsed="false">
      <c r="A966" s="144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</row>
    <row r="967" customFormat="false" ht="15" hidden="false" customHeight="false" outlineLevel="0" collapsed="false">
      <c r="A967" s="144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</row>
    <row r="968" customFormat="false" ht="15" hidden="false" customHeight="false" outlineLevel="0" collapsed="false">
      <c r="A968" s="144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</row>
    <row r="969" customFormat="false" ht="15" hidden="false" customHeight="false" outlineLevel="0" collapsed="false">
      <c r="A969" s="144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</row>
    <row r="970" customFormat="false" ht="15" hidden="false" customHeight="false" outlineLevel="0" collapsed="false">
      <c r="A970" s="144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</row>
    <row r="971" customFormat="false" ht="15" hidden="false" customHeight="false" outlineLevel="0" collapsed="false">
      <c r="A971" s="144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</row>
    <row r="972" customFormat="false" ht="15" hidden="false" customHeight="false" outlineLevel="0" collapsed="false">
      <c r="A972" s="144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</row>
    <row r="973" customFormat="false" ht="15" hidden="false" customHeight="false" outlineLevel="0" collapsed="false">
      <c r="A973" s="144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</row>
    <row r="974" customFormat="false" ht="15" hidden="false" customHeight="false" outlineLevel="0" collapsed="false">
      <c r="A974" s="144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</row>
    <row r="975" customFormat="false" ht="15" hidden="false" customHeight="false" outlineLevel="0" collapsed="false">
      <c r="A975" s="144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</row>
    <row r="976" customFormat="false" ht="15" hidden="false" customHeight="false" outlineLevel="0" collapsed="false">
      <c r="A976" s="144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</row>
    <row r="977" customFormat="false" ht="15" hidden="false" customHeight="false" outlineLevel="0" collapsed="false">
      <c r="A977" s="144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</row>
    <row r="978" customFormat="false" ht="15" hidden="false" customHeight="false" outlineLevel="0" collapsed="false">
      <c r="A978" s="144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</row>
    <row r="979" customFormat="false" ht="15" hidden="false" customHeight="false" outlineLevel="0" collapsed="false">
      <c r="A979" s="144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</row>
    <row r="980" customFormat="false" ht="15" hidden="false" customHeight="false" outlineLevel="0" collapsed="false">
      <c r="A980" s="144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</row>
    <row r="981" customFormat="false" ht="15" hidden="false" customHeight="false" outlineLevel="0" collapsed="false">
      <c r="A981" s="144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</row>
    <row r="982" customFormat="false" ht="15" hidden="false" customHeight="false" outlineLevel="0" collapsed="false">
      <c r="A982" s="144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</row>
    <row r="983" customFormat="false" ht="15" hidden="false" customHeight="false" outlineLevel="0" collapsed="false">
      <c r="A983" s="144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</row>
    <row r="984" customFormat="false" ht="15" hidden="false" customHeight="false" outlineLevel="0" collapsed="false">
      <c r="A984" s="144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</row>
    <row r="985" customFormat="false" ht="15" hidden="false" customHeight="false" outlineLevel="0" collapsed="false">
      <c r="A985" s="144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</row>
    <row r="986" customFormat="false" ht="15" hidden="false" customHeight="false" outlineLevel="0" collapsed="false">
      <c r="A986" s="144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</row>
    <row r="987" customFormat="false" ht="15" hidden="false" customHeight="false" outlineLevel="0" collapsed="false">
      <c r="A987" s="144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</row>
    <row r="988" customFormat="false" ht="15" hidden="false" customHeight="false" outlineLevel="0" collapsed="false">
      <c r="A988" s="144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</row>
    <row r="989" customFormat="false" ht="15" hidden="false" customHeight="false" outlineLevel="0" collapsed="false">
      <c r="A989" s="144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</row>
    <row r="990" customFormat="false" ht="15" hidden="false" customHeight="false" outlineLevel="0" collapsed="false">
      <c r="A990" s="144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</row>
    <row r="991" customFormat="false" ht="15" hidden="false" customHeight="false" outlineLevel="0" collapsed="false">
      <c r="A991" s="144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</row>
    <row r="992" customFormat="false" ht="15" hidden="false" customHeight="false" outlineLevel="0" collapsed="false">
      <c r="A992" s="144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</row>
    <row r="993" customFormat="false" ht="15" hidden="false" customHeight="false" outlineLevel="0" collapsed="false">
      <c r="A993" s="144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</row>
    <row r="994" customFormat="false" ht="15" hidden="false" customHeight="false" outlineLevel="0" collapsed="false">
      <c r="A994" s="144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</row>
    <row r="995" customFormat="false" ht="15" hidden="false" customHeight="false" outlineLevel="0" collapsed="false">
      <c r="A995" s="144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</row>
  </sheetData>
  <mergeCells count="44">
    <mergeCell ref="C3:G3"/>
    <mergeCell ref="C4:G4"/>
    <mergeCell ref="C5:G5"/>
    <mergeCell ref="C6:G6"/>
    <mergeCell ref="C7:G7"/>
    <mergeCell ref="C8:G8"/>
    <mergeCell ref="C9:D9"/>
    <mergeCell ref="E9:G9"/>
    <mergeCell ref="A11:N11"/>
    <mergeCell ref="A12:A13"/>
    <mergeCell ref="B12:B13"/>
    <mergeCell ref="C12:C13"/>
    <mergeCell ref="D12:D13"/>
    <mergeCell ref="E12:F12"/>
    <mergeCell ref="G12:H12"/>
    <mergeCell ref="I12:J12"/>
    <mergeCell ref="K12:L12"/>
    <mergeCell ref="M12:N12"/>
    <mergeCell ref="E33:F33"/>
    <mergeCell ref="G33:H33"/>
    <mergeCell ref="I33:J33"/>
    <mergeCell ref="K33:L33"/>
    <mergeCell ref="M33:N33"/>
    <mergeCell ref="E34:F34"/>
    <mergeCell ref="G34:H34"/>
    <mergeCell ref="I34:J34"/>
    <mergeCell ref="K34:L34"/>
    <mergeCell ref="M34:N34"/>
    <mergeCell ref="E35:F35"/>
    <mergeCell ref="G35:H35"/>
    <mergeCell ref="I35:J35"/>
    <mergeCell ref="K35:L35"/>
    <mergeCell ref="M35:N35"/>
    <mergeCell ref="E36:F36"/>
    <mergeCell ref="G36:H36"/>
    <mergeCell ref="I36:J36"/>
    <mergeCell ref="K36:L36"/>
    <mergeCell ref="M36:N36"/>
    <mergeCell ref="A38:H38"/>
    <mergeCell ref="A39:H39"/>
    <mergeCell ref="A40:H40"/>
    <mergeCell ref="A41:H41"/>
    <mergeCell ref="A43:N43"/>
    <mergeCell ref="B45:D4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6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16.14"/>
  </cols>
  <sheetData>
    <row r="1" customFormat="false" ht="15" hidden="false" customHeight="false" outlineLevel="0" collapsed="false">
      <c r="A1" s="263"/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customFormat="false" ht="15" hidden="false" customHeight="false" outlineLevel="0" collapsed="false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</row>
    <row r="3" customFormat="false" ht="15" hidden="false" customHeight="true" outlineLevel="0" collapsed="false">
      <c r="A3" s="146"/>
      <c r="C3" s="5"/>
      <c r="D3" s="5"/>
      <c r="E3" s="6" t="s">
        <v>0</v>
      </c>
      <c r="F3" s="6"/>
      <c r="G3" s="6"/>
      <c r="H3" s="6"/>
      <c r="I3" s="6"/>
      <c r="J3" s="265"/>
      <c r="K3" s="265"/>
      <c r="L3" s="265"/>
      <c r="M3" s="265"/>
    </row>
    <row r="4" customFormat="false" ht="15" hidden="false" customHeight="true" outlineLevel="0" collapsed="false">
      <c r="A4" s="146"/>
      <c r="C4" s="5"/>
      <c r="D4" s="5"/>
      <c r="E4" s="9" t="s">
        <v>1</v>
      </c>
      <c r="F4" s="9"/>
      <c r="G4" s="9"/>
      <c r="H4" s="9"/>
      <c r="I4" s="9"/>
      <c r="J4" s="265"/>
      <c r="K4" s="265"/>
      <c r="L4" s="266"/>
      <c r="M4" s="267"/>
    </row>
    <row r="5" customFormat="false" ht="15" hidden="false" customHeight="true" outlineLevel="0" collapsed="false">
      <c r="A5" s="146"/>
      <c r="C5" s="5"/>
      <c r="D5" s="5"/>
      <c r="E5" s="6" t="s">
        <v>3</v>
      </c>
      <c r="F5" s="6"/>
      <c r="G5" s="6"/>
      <c r="H5" s="6"/>
      <c r="I5" s="6"/>
      <c r="J5" s="265"/>
      <c r="K5" s="265"/>
      <c r="L5" s="268"/>
      <c r="M5" s="268"/>
    </row>
    <row r="6" customFormat="false" ht="15" hidden="false" customHeight="true" outlineLevel="0" collapsed="false">
      <c r="A6" s="146"/>
      <c r="C6" s="5"/>
      <c r="D6" s="5"/>
      <c r="E6" s="13" t="s">
        <v>5</v>
      </c>
      <c r="F6" s="13"/>
      <c r="G6" s="13"/>
      <c r="H6" s="13"/>
      <c r="I6" s="13"/>
      <c r="L6" s="269"/>
      <c r="M6" s="270"/>
    </row>
    <row r="7" customFormat="false" ht="15" hidden="false" customHeight="true" outlineLevel="0" collapsed="false">
      <c r="A7" s="146"/>
      <c r="C7" s="5"/>
      <c r="D7" s="5"/>
      <c r="E7" s="9" t="s">
        <v>7</v>
      </c>
      <c r="F7" s="9"/>
      <c r="G7" s="9"/>
      <c r="H7" s="9"/>
      <c r="I7" s="9"/>
      <c r="L7" s="269"/>
      <c r="M7" s="271"/>
    </row>
    <row r="8" customFormat="false" ht="15" hidden="false" customHeight="true" outlineLevel="0" collapsed="false">
      <c r="A8" s="146"/>
      <c r="C8" s="5"/>
      <c r="D8" s="5"/>
      <c r="E8" s="16" t="s">
        <v>9</v>
      </c>
      <c r="F8" s="16"/>
      <c r="G8" s="16"/>
      <c r="H8" s="16"/>
      <c r="I8" s="16"/>
      <c r="J8" s="265"/>
      <c r="K8" s="265"/>
      <c r="L8" s="265"/>
      <c r="M8" s="265"/>
    </row>
    <row r="9" customFormat="false" ht="15" hidden="false" customHeight="true" outlineLevel="0" collapsed="false">
      <c r="A9" s="146"/>
      <c r="C9" s="5"/>
      <c r="D9" s="5"/>
      <c r="E9" s="229" t="s">
        <v>10</v>
      </c>
      <c r="F9" s="229"/>
      <c r="G9" s="230" t="s">
        <v>11</v>
      </c>
      <c r="H9" s="230"/>
      <c r="I9" s="230"/>
      <c r="J9" s="265"/>
      <c r="K9" s="265"/>
      <c r="L9" s="265"/>
      <c r="M9" s="265"/>
    </row>
    <row r="10" customFormat="false" ht="15" hidden="false" customHeight="false" outlineLevel="0" collapsed="false">
      <c r="A10" s="272"/>
      <c r="B10" s="272"/>
      <c r="C10" s="272"/>
      <c r="D10" s="272"/>
      <c r="E10" s="273"/>
      <c r="F10" s="273"/>
      <c r="G10" s="273"/>
      <c r="H10" s="273"/>
      <c r="I10" s="272"/>
      <c r="J10" s="272"/>
      <c r="K10" s="272"/>
    </row>
    <row r="11" customFormat="false" ht="15" hidden="false" customHeight="false" outlineLevel="0" collapsed="false">
      <c r="A11" s="263" t="s">
        <v>735</v>
      </c>
      <c r="B11" s="263"/>
      <c r="C11" s="263"/>
      <c r="D11" s="263"/>
      <c r="E11" s="263"/>
      <c r="F11" s="263"/>
      <c r="G11" s="263"/>
      <c r="H11" s="263"/>
      <c r="I11" s="263"/>
      <c r="J11" s="263"/>
      <c r="K11" s="263"/>
    </row>
    <row r="12" customFormat="false" ht="15" hidden="false" customHeight="false" outlineLevel="0" collapsed="false">
      <c r="A12" s="274" t="s">
        <v>736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</row>
    <row r="13" customFormat="false" ht="15" hidden="false" customHeight="true" outlineLevel="0" collapsed="false">
      <c r="A13" s="274" t="s">
        <v>12</v>
      </c>
      <c r="B13" s="274" t="s">
        <v>737</v>
      </c>
      <c r="C13" s="274"/>
      <c r="D13" s="274"/>
      <c r="E13" s="274" t="s">
        <v>738</v>
      </c>
      <c r="F13" s="274" t="s">
        <v>739</v>
      </c>
      <c r="G13" s="274" t="s">
        <v>740</v>
      </c>
      <c r="H13" s="275" t="s">
        <v>741</v>
      </c>
      <c r="I13" s="274" t="s">
        <v>742</v>
      </c>
      <c r="J13" s="274"/>
      <c r="K13" s="274"/>
    </row>
    <row r="14" customFormat="false" ht="15" hidden="false" customHeight="false" outlineLevel="0" collapsed="false">
      <c r="A14" s="274"/>
      <c r="B14" s="274"/>
      <c r="C14" s="274"/>
      <c r="D14" s="274"/>
      <c r="E14" s="274"/>
      <c r="F14" s="274"/>
      <c r="G14" s="274"/>
      <c r="H14" s="274"/>
      <c r="I14" s="274" t="s">
        <v>743</v>
      </c>
      <c r="J14" s="274" t="s">
        <v>744</v>
      </c>
      <c r="K14" s="274" t="s">
        <v>745</v>
      </c>
    </row>
    <row r="15" customFormat="false" ht="15" hidden="false" customHeight="false" outlineLevel="0" collapsed="false">
      <c r="A15" s="276" t="n">
        <v>1</v>
      </c>
      <c r="B15" s="277" t="s">
        <v>746</v>
      </c>
      <c r="C15" s="277"/>
      <c r="D15" s="277"/>
      <c r="E15" s="278" t="s">
        <v>747</v>
      </c>
      <c r="F15" s="279" t="n">
        <v>0.03</v>
      </c>
      <c r="G15" s="280"/>
      <c r="H15" s="276" t="str">
        <f aca="false">IF(AND(F15&gt;=I15,F15&lt;=K15),"OK","DIFERE")</f>
        <v>OK</v>
      </c>
      <c r="I15" s="281" t="n">
        <v>0.03</v>
      </c>
      <c r="J15" s="281" t="n">
        <v>0.04</v>
      </c>
      <c r="K15" s="281" t="n">
        <v>0.055</v>
      </c>
    </row>
    <row r="16" customFormat="false" ht="15" hidden="false" customHeight="false" outlineLevel="0" collapsed="false">
      <c r="A16" s="276" t="n">
        <v>2</v>
      </c>
      <c r="B16" s="277" t="s">
        <v>748</v>
      </c>
      <c r="C16" s="277"/>
      <c r="D16" s="277"/>
      <c r="E16" s="278" t="s">
        <v>747</v>
      </c>
      <c r="F16" s="279" t="n">
        <v>0.008</v>
      </c>
      <c r="G16" s="280"/>
      <c r="H16" s="276" t="str">
        <f aca="false">IF(AND(F16&gt;=I16,F16&lt;=K16),"OK","DIFERE")</f>
        <v>OK</v>
      </c>
      <c r="I16" s="281" t="n">
        <v>0.008</v>
      </c>
      <c r="J16" s="281" t="n">
        <v>0.008</v>
      </c>
      <c r="K16" s="281" t="n">
        <v>0.01</v>
      </c>
    </row>
    <row r="17" customFormat="false" ht="15" hidden="false" customHeight="false" outlineLevel="0" collapsed="false">
      <c r="A17" s="276" t="n">
        <v>3</v>
      </c>
      <c r="B17" s="277" t="s">
        <v>749</v>
      </c>
      <c r="C17" s="277"/>
      <c r="D17" s="277"/>
      <c r="E17" s="278" t="s">
        <v>747</v>
      </c>
      <c r="F17" s="279" t="n">
        <v>0.0097</v>
      </c>
      <c r="G17" s="280"/>
      <c r="H17" s="276" t="str">
        <f aca="false">IF(AND(F17&gt;=I17,F17&lt;=K17),"OK","DIFERE")</f>
        <v>OK</v>
      </c>
      <c r="I17" s="281" t="n">
        <v>0.0097</v>
      </c>
      <c r="J17" s="281" t="n">
        <v>0.0127</v>
      </c>
      <c r="K17" s="281" t="n">
        <v>0.0127</v>
      </c>
    </row>
    <row r="18" customFormat="false" ht="15" hidden="false" customHeight="false" outlineLevel="0" collapsed="false">
      <c r="A18" s="276" t="n">
        <v>4</v>
      </c>
      <c r="B18" s="277" t="s">
        <v>750</v>
      </c>
      <c r="C18" s="277"/>
      <c r="D18" s="277"/>
      <c r="E18" s="278" t="s">
        <v>747</v>
      </c>
      <c r="F18" s="279" t="n">
        <v>0.0059</v>
      </c>
      <c r="G18" s="280"/>
      <c r="H18" s="276" t="str">
        <f aca="false">IF(AND(F18&gt;=I18,F18&lt;=K18),"OK","DIFERE")</f>
        <v>OK</v>
      </c>
      <c r="I18" s="281" t="n">
        <v>0.0059</v>
      </c>
      <c r="J18" s="281" t="n">
        <v>0.0123</v>
      </c>
      <c r="K18" s="281" t="n">
        <v>0.0139</v>
      </c>
    </row>
    <row r="19" customFormat="false" ht="15" hidden="false" customHeight="false" outlineLevel="0" collapsed="false">
      <c r="A19" s="276" t="n">
        <v>5</v>
      </c>
      <c r="B19" s="277" t="s">
        <v>751</v>
      </c>
      <c r="C19" s="277"/>
      <c r="D19" s="277"/>
      <c r="E19" s="278" t="s">
        <v>747</v>
      </c>
      <c r="F19" s="279" t="n">
        <v>0.0616</v>
      </c>
      <c r="G19" s="280"/>
      <c r="H19" s="276" t="str">
        <f aca="false">IF(AND(F19&gt;=I19,F19&lt;=K19),"OK","DIFERE")</f>
        <v>OK</v>
      </c>
      <c r="I19" s="281" t="n">
        <v>0.0616</v>
      </c>
      <c r="J19" s="281" t="n">
        <v>0.074</v>
      </c>
      <c r="K19" s="281" t="n">
        <v>0.0896</v>
      </c>
    </row>
    <row r="20" customFormat="false" ht="15" hidden="false" customHeight="false" outlineLevel="0" collapsed="false">
      <c r="A20" s="276" t="n">
        <v>6</v>
      </c>
      <c r="B20" s="277" t="s">
        <v>752</v>
      </c>
      <c r="C20" s="277"/>
      <c r="D20" s="277"/>
      <c r="E20" s="278" t="s">
        <v>747</v>
      </c>
      <c r="F20" s="279" t="n">
        <f aca="false">SUM(F21:F24)</f>
        <v>0.1115</v>
      </c>
      <c r="G20" s="282" t="s">
        <v>753</v>
      </c>
      <c r="H20" s="282"/>
      <c r="I20" s="282"/>
      <c r="J20" s="282"/>
      <c r="K20" s="282"/>
    </row>
    <row r="21" customFormat="false" ht="15" hidden="false" customHeight="false" outlineLevel="0" collapsed="false">
      <c r="A21" s="283" t="n">
        <v>43836</v>
      </c>
      <c r="B21" s="277" t="s">
        <v>754</v>
      </c>
      <c r="C21" s="277"/>
      <c r="D21" s="277"/>
      <c r="E21" s="277"/>
      <c r="F21" s="279" t="n">
        <v>0.0065</v>
      </c>
      <c r="G21" s="282"/>
      <c r="H21" s="282"/>
      <c r="I21" s="282"/>
      <c r="J21" s="282"/>
      <c r="K21" s="282"/>
    </row>
    <row r="22" customFormat="false" ht="15" hidden="false" customHeight="false" outlineLevel="0" collapsed="false">
      <c r="A22" s="283" t="n">
        <v>43867</v>
      </c>
      <c r="B22" s="277" t="s">
        <v>755</v>
      </c>
      <c r="C22" s="277"/>
      <c r="D22" s="277"/>
      <c r="E22" s="277"/>
      <c r="F22" s="279" t="n">
        <v>0.03</v>
      </c>
      <c r="G22" s="282"/>
      <c r="H22" s="282"/>
      <c r="I22" s="282"/>
      <c r="J22" s="282"/>
      <c r="K22" s="282"/>
    </row>
    <row r="23" customFormat="false" ht="15" hidden="false" customHeight="false" outlineLevel="0" collapsed="false">
      <c r="A23" s="283" t="n">
        <v>43896</v>
      </c>
      <c r="B23" s="277" t="s">
        <v>756</v>
      </c>
      <c r="C23" s="277"/>
      <c r="D23" s="277"/>
      <c r="E23" s="277"/>
      <c r="F23" s="279" t="n">
        <v>0.03</v>
      </c>
      <c r="G23" s="282"/>
      <c r="H23" s="282"/>
      <c r="I23" s="282"/>
      <c r="J23" s="282"/>
      <c r="K23" s="282"/>
    </row>
    <row r="24" customFormat="false" ht="15" hidden="false" customHeight="false" outlineLevel="0" collapsed="false">
      <c r="A24" s="283" t="n">
        <v>43927</v>
      </c>
      <c r="B24" s="277" t="s">
        <v>757</v>
      </c>
      <c r="C24" s="277"/>
      <c r="D24" s="277"/>
      <c r="E24" s="277"/>
      <c r="F24" s="279" t="n">
        <v>0.045</v>
      </c>
      <c r="G24" s="282"/>
      <c r="H24" s="282"/>
      <c r="I24" s="282"/>
      <c r="J24" s="282"/>
      <c r="K24" s="282"/>
    </row>
    <row r="25" customFormat="false" ht="15" hidden="false" customHeight="false" outlineLevel="0" collapsed="false">
      <c r="A25" s="284"/>
      <c r="B25" s="284"/>
      <c r="C25" s="284"/>
      <c r="D25" s="284"/>
      <c r="E25" s="284"/>
      <c r="F25" s="284"/>
      <c r="G25" s="282"/>
      <c r="H25" s="282"/>
      <c r="I25" s="282"/>
      <c r="J25" s="282"/>
      <c r="K25" s="282"/>
    </row>
    <row r="26" customFormat="false" ht="15" hidden="false" customHeight="false" outlineLevel="0" collapsed="false">
      <c r="A26" s="274" t="s">
        <v>758</v>
      </c>
      <c r="B26" s="274"/>
      <c r="C26" s="274"/>
      <c r="D26" s="274"/>
      <c r="E26" s="278"/>
      <c r="F26" s="280"/>
      <c r="G26" s="282"/>
      <c r="H26" s="282"/>
      <c r="I26" s="282"/>
      <c r="J26" s="282"/>
      <c r="K26" s="282"/>
    </row>
    <row r="27" customFormat="false" ht="15" hidden="false" customHeight="false" outlineLevel="0" collapsed="false">
      <c r="A27" s="274" t="s">
        <v>759</v>
      </c>
      <c r="B27" s="274"/>
      <c r="C27" s="274"/>
      <c r="D27" s="274"/>
      <c r="E27" s="278"/>
      <c r="F27" s="280"/>
      <c r="G27" s="277" t="s">
        <v>760</v>
      </c>
      <c r="H27" s="277"/>
      <c r="I27" s="277"/>
      <c r="J27" s="277"/>
      <c r="K27" s="277"/>
    </row>
    <row r="28" customFormat="false" ht="15" hidden="false" customHeight="false" outlineLevel="0" collapsed="false">
      <c r="A28" s="274" t="s">
        <v>761</v>
      </c>
      <c r="B28" s="274"/>
      <c r="C28" s="274"/>
      <c r="D28" s="274"/>
      <c r="E28" s="274"/>
      <c r="F28" s="285" t="n">
        <f aca="false">ROUND(((((1+(F15+F16+F17))*(1+F18)*(1+F19))/(1-F20))-1),4)</f>
        <v>0.2592</v>
      </c>
      <c r="G28" s="277" t="s">
        <v>762</v>
      </c>
      <c r="H28" s="277"/>
      <c r="I28" s="277"/>
      <c r="J28" s="277"/>
      <c r="K28" s="277"/>
    </row>
    <row r="29" customFormat="false" ht="15" hidden="false" customHeight="false" outlineLevel="0" collapsed="false">
      <c r="A29" s="286"/>
      <c r="B29" s="286"/>
      <c r="C29" s="286"/>
      <c r="D29" s="286"/>
      <c r="E29" s="286"/>
      <c r="F29" s="287"/>
      <c r="G29" s="277" t="s">
        <v>763</v>
      </c>
      <c r="H29" s="277"/>
      <c r="I29" s="277"/>
      <c r="J29" s="277"/>
      <c r="K29" s="277"/>
    </row>
    <row r="30" customFormat="false" ht="15" hidden="false" customHeight="false" outlineLevel="0" collapsed="false">
      <c r="A30" s="276" t="s">
        <v>764</v>
      </c>
      <c r="B30" s="276"/>
      <c r="C30" s="276"/>
      <c r="D30" s="276"/>
      <c r="E30" s="286"/>
      <c r="F30" s="287"/>
      <c r="G30" s="277" t="s">
        <v>765</v>
      </c>
      <c r="H30" s="277"/>
      <c r="I30" s="277"/>
      <c r="J30" s="277"/>
      <c r="K30" s="277"/>
    </row>
    <row r="31" customFormat="false" ht="15" hidden="false" customHeight="false" outlineLevel="0" collapsed="false">
      <c r="A31" s="288" t="s">
        <v>766</v>
      </c>
      <c r="B31" s="279" t="n">
        <v>0.2034</v>
      </c>
      <c r="C31" s="279" t="n">
        <v>0.2212</v>
      </c>
      <c r="D31" s="279" t="n">
        <v>0.25</v>
      </c>
      <c r="E31" s="286"/>
      <c r="F31" s="287"/>
      <c r="G31" s="277" t="s">
        <v>767</v>
      </c>
      <c r="H31" s="277"/>
      <c r="I31" s="277"/>
      <c r="J31" s="277"/>
      <c r="K31" s="277"/>
    </row>
    <row r="32" customFormat="false" ht="15" hidden="false" customHeight="false" outlineLevel="0" collapsed="false">
      <c r="A32" s="288" t="s">
        <v>768</v>
      </c>
      <c r="B32" s="279" t="n">
        <v>0.2601</v>
      </c>
      <c r="C32" s="279" t="n">
        <v>0.2787</v>
      </c>
      <c r="D32" s="279" t="n">
        <v>0.3089</v>
      </c>
      <c r="E32" s="286"/>
      <c r="F32" s="287"/>
      <c r="G32" s="277" t="s">
        <v>769</v>
      </c>
      <c r="H32" s="277"/>
      <c r="I32" s="277"/>
      <c r="J32" s="277"/>
      <c r="K32" s="277"/>
    </row>
    <row r="33" customFormat="false" ht="15" hidden="false" customHeight="false" outlineLevel="0" collapsed="false">
      <c r="A33" s="286"/>
      <c r="B33" s="286"/>
      <c r="C33" s="286"/>
      <c r="D33" s="286"/>
      <c r="E33" s="286"/>
      <c r="F33" s="287"/>
      <c r="G33" s="277" t="s">
        <v>770</v>
      </c>
      <c r="H33" s="277"/>
      <c r="I33" s="277"/>
      <c r="J33" s="277"/>
      <c r="K33" s="277"/>
    </row>
    <row r="34" customFormat="false" ht="15" hidden="false" customHeight="false" outlineLevel="0" collapsed="false">
      <c r="A34" s="289"/>
      <c r="B34" s="289"/>
      <c r="C34" s="289"/>
      <c r="D34" s="289"/>
      <c r="E34" s="289"/>
      <c r="F34" s="284"/>
      <c r="G34" s="277" t="s">
        <v>771</v>
      </c>
      <c r="H34" s="277"/>
      <c r="I34" s="277"/>
      <c r="J34" s="277"/>
      <c r="K34" s="277"/>
    </row>
    <row r="35" customFormat="false" ht="15" hidden="false" customHeight="false" outlineLevel="0" collapsed="false">
      <c r="A35" s="290"/>
      <c r="B35" s="290"/>
      <c r="C35" s="290"/>
      <c r="D35" s="290"/>
      <c r="E35" s="290"/>
      <c r="F35" s="290"/>
      <c r="G35" s="290"/>
      <c r="H35" s="290"/>
      <c r="I35" s="290"/>
      <c r="J35" s="290"/>
      <c r="K35" s="290"/>
    </row>
    <row r="37" customFormat="false" ht="15" hidden="false" customHeight="false" outlineLevel="0" collapsed="false">
      <c r="A37" s="263" t="s">
        <v>772</v>
      </c>
      <c r="B37" s="263"/>
      <c r="C37" s="263"/>
      <c r="D37" s="263"/>
      <c r="E37" s="263"/>
      <c r="F37" s="263"/>
      <c r="G37" s="263"/>
      <c r="H37" s="263"/>
      <c r="I37" s="263"/>
      <c r="J37" s="263"/>
      <c r="K37" s="263"/>
    </row>
    <row r="38" customFormat="false" ht="15" hidden="false" customHeight="false" outlineLevel="0" collapsed="false">
      <c r="A38" s="274" t="s">
        <v>736</v>
      </c>
      <c r="B38" s="274"/>
      <c r="C38" s="274"/>
      <c r="D38" s="274"/>
      <c r="E38" s="274"/>
      <c r="F38" s="274"/>
      <c r="G38" s="274"/>
      <c r="H38" s="274"/>
      <c r="I38" s="274"/>
      <c r="J38" s="274"/>
      <c r="K38" s="274"/>
    </row>
    <row r="39" customFormat="false" ht="15" hidden="false" customHeight="true" outlineLevel="0" collapsed="false">
      <c r="A39" s="291" t="s">
        <v>12</v>
      </c>
      <c r="B39" s="274" t="s">
        <v>737</v>
      </c>
      <c r="C39" s="274"/>
      <c r="D39" s="274"/>
      <c r="E39" s="274" t="s">
        <v>738</v>
      </c>
      <c r="F39" s="274" t="s">
        <v>739</v>
      </c>
      <c r="G39" s="274" t="s">
        <v>740</v>
      </c>
      <c r="H39" s="275" t="s">
        <v>741</v>
      </c>
      <c r="I39" s="274" t="s">
        <v>742</v>
      </c>
      <c r="J39" s="274"/>
      <c r="K39" s="274"/>
    </row>
    <row r="40" customFormat="false" ht="15" hidden="false" customHeight="false" outlineLevel="0" collapsed="false">
      <c r="A40" s="291"/>
      <c r="B40" s="274"/>
      <c r="C40" s="274"/>
      <c r="D40" s="274"/>
      <c r="E40" s="274"/>
      <c r="F40" s="274"/>
      <c r="G40" s="274"/>
      <c r="H40" s="274"/>
      <c r="I40" s="274" t="s">
        <v>743</v>
      </c>
      <c r="J40" s="274" t="s">
        <v>744</v>
      </c>
      <c r="K40" s="274" t="s">
        <v>745</v>
      </c>
    </row>
    <row r="41" customFormat="false" ht="15" hidden="false" customHeight="false" outlineLevel="0" collapsed="false">
      <c r="A41" s="276" t="n">
        <v>1</v>
      </c>
      <c r="B41" s="277" t="s">
        <v>746</v>
      </c>
      <c r="C41" s="277"/>
      <c r="D41" s="277"/>
      <c r="E41" s="280"/>
      <c r="F41" s="285" t="n">
        <v>0.015</v>
      </c>
      <c r="G41" s="280"/>
      <c r="H41" s="276" t="str">
        <f aca="false">IF(AND(F41&gt;=I41,F41&lt;=K41),"OK","DIFERE")</f>
        <v>OK</v>
      </c>
      <c r="I41" s="281" t="n">
        <v>0.015</v>
      </c>
      <c r="J41" s="281" t="n">
        <v>0.0345</v>
      </c>
      <c r="K41" s="281" t="n">
        <v>0.0449</v>
      </c>
    </row>
    <row r="42" customFormat="false" ht="15" hidden="false" customHeight="false" outlineLevel="0" collapsed="false">
      <c r="A42" s="276" t="n">
        <v>2</v>
      </c>
      <c r="B42" s="277" t="s">
        <v>748</v>
      </c>
      <c r="C42" s="277"/>
      <c r="D42" s="277"/>
      <c r="E42" s="280"/>
      <c r="F42" s="279" t="n">
        <v>0.003</v>
      </c>
      <c r="G42" s="280"/>
      <c r="H42" s="276" t="str">
        <f aca="false">IF(AND(F42&gt;=I42,F42&lt;=K42),"OK","DIFERE")</f>
        <v>OK</v>
      </c>
      <c r="I42" s="281" t="n">
        <v>0.003</v>
      </c>
      <c r="J42" s="281" t="n">
        <v>0.0048</v>
      </c>
      <c r="K42" s="281" t="n">
        <v>0.0082</v>
      </c>
    </row>
    <row r="43" customFormat="false" ht="15" hidden="false" customHeight="false" outlineLevel="0" collapsed="false">
      <c r="A43" s="276" t="n">
        <v>3</v>
      </c>
      <c r="B43" s="277" t="s">
        <v>749</v>
      </c>
      <c r="C43" s="277"/>
      <c r="D43" s="277"/>
      <c r="E43" s="280"/>
      <c r="F43" s="279" t="n">
        <v>0.0056</v>
      </c>
      <c r="G43" s="280"/>
      <c r="H43" s="276" t="str">
        <f aca="false">IF(AND(F43&gt;=I43,F43&lt;=K43),"OK","DIFERE")</f>
        <v>OK</v>
      </c>
      <c r="I43" s="281" t="n">
        <v>0.0056</v>
      </c>
      <c r="J43" s="281" t="n">
        <v>0.0085</v>
      </c>
      <c r="K43" s="281" t="n">
        <v>0.0089</v>
      </c>
    </row>
    <row r="44" customFormat="false" ht="15" hidden="false" customHeight="false" outlineLevel="0" collapsed="false">
      <c r="A44" s="276" t="n">
        <v>4</v>
      </c>
      <c r="B44" s="277" t="s">
        <v>750</v>
      </c>
      <c r="C44" s="277"/>
      <c r="D44" s="277"/>
      <c r="E44" s="280"/>
      <c r="F44" s="279" t="n">
        <v>0.0085</v>
      </c>
      <c r="G44" s="280"/>
      <c r="H44" s="276" t="str">
        <f aca="false">IF(AND(F44&gt;=I44,F44&lt;=K44),"OK","DIFERE")</f>
        <v>OK</v>
      </c>
      <c r="I44" s="281" t="n">
        <v>0.0085</v>
      </c>
      <c r="J44" s="281" t="n">
        <v>0.0085</v>
      </c>
      <c r="K44" s="281" t="n">
        <v>0.0111</v>
      </c>
    </row>
    <row r="45" customFormat="false" ht="15" hidden="false" customHeight="false" outlineLevel="0" collapsed="false">
      <c r="A45" s="276" t="n">
        <v>5</v>
      </c>
      <c r="B45" s="277" t="s">
        <v>751</v>
      </c>
      <c r="C45" s="277"/>
      <c r="D45" s="277"/>
      <c r="E45" s="280"/>
      <c r="F45" s="285" t="n">
        <v>0.0352</v>
      </c>
      <c r="G45" s="280"/>
      <c r="H45" s="276" t="str">
        <f aca="false">IF(AND(F45&gt;=I45,F45&lt;=K45),"OK","DIFERE")</f>
        <v>OK</v>
      </c>
      <c r="I45" s="281" t="n">
        <v>0.035</v>
      </c>
      <c r="J45" s="281" t="n">
        <v>0.0511</v>
      </c>
      <c r="K45" s="281" t="n">
        <v>0.0622</v>
      </c>
    </row>
    <row r="46" customFormat="false" ht="15" hidden="false" customHeight="false" outlineLevel="0" collapsed="false">
      <c r="A46" s="276" t="n">
        <v>6</v>
      </c>
      <c r="B46" s="277" t="s">
        <v>752</v>
      </c>
      <c r="C46" s="277"/>
      <c r="D46" s="277"/>
      <c r="E46" s="280"/>
      <c r="F46" s="279" t="n">
        <f aca="false">SUM(F47:F50)</f>
        <v>0.0815</v>
      </c>
      <c r="G46" s="282" t="s">
        <v>753</v>
      </c>
      <c r="H46" s="282"/>
      <c r="I46" s="282"/>
      <c r="J46" s="282"/>
      <c r="K46" s="282"/>
    </row>
    <row r="47" customFormat="false" ht="15" hidden="false" customHeight="false" outlineLevel="0" collapsed="false">
      <c r="A47" s="283" t="n">
        <v>43836</v>
      </c>
      <c r="B47" s="277" t="s">
        <v>754</v>
      </c>
      <c r="C47" s="277"/>
      <c r="D47" s="277"/>
      <c r="E47" s="277"/>
      <c r="F47" s="279" t="n">
        <v>0.0065</v>
      </c>
      <c r="G47" s="282"/>
      <c r="H47" s="282"/>
      <c r="I47" s="282"/>
      <c r="J47" s="282"/>
      <c r="K47" s="282"/>
    </row>
    <row r="48" customFormat="false" ht="15" hidden="false" customHeight="false" outlineLevel="0" collapsed="false">
      <c r="A48" s="283" t="n">
        <v>43867</v>
      </c>
      <c r="B48" s="277" t="s">
        <v>755</v>
      </c>
      <c r="C48" s="277"/>
      <c r="D48" s="277"/>
      <c r="E48" s="277"/>
      <c r="F48" s="279" t="n">
        <v>0.03</v>
      </c>
      <c r="G48" s="282"/>
      <c r="H48" s="282"/>
      <c r="I48" s="282"/>
      <c r="J48" s="282"/>
      <c r="K48" s="282"/>
    </row>
    <row r="49" customFormat="false" ht="15" hidden="false" customHeight="false" outlineLevel="0" collapsed="false">
      <c r="A49" s="283" t="n">
        <v>43896</v>
      </c>
      <c r="B49" s="277" t="s">
        <v>756</v>
      </c>
      <c r="C49" s="277"/>
      <c r="D49" s="277"/>
      <c r="E49" s="277"/>
      <c r="F49" s="285" t="n">
        <v>0</v>
      </c>
      <c r="G49" s="282"/>
      <c r="H49" s="282"/>
      <c r="I49" s="282"/>
      <c r="J49" s="282"/>
      <c r="K49" s="282"/>
    </row>
    <row r="50" customFormat="false" ht="15" hidden="false" customHeight="false" outlineLevel="0" collapsed="false">
      <c r="A50" s="283" t="n">
        <v>43927</v>
      </c>
      <c r="B50" s="277" t="s">
        <v>757</v>
      </c>
      <c r="C50" s="277"/>
      <c r="D50" s="277"/>
      <c r="E50" s="277"/>
      <c r="F50" s="279" t="n">
        <v>0.045</v>
      </c>
      <c r="G50" s="282"/>
      <c r="H50" s="282"/>
      <c r="I50" s="282"/>
      <c r="J50" s="282"/>
      <c r="K50" s="282"/>
    </row>
    <row r="51" customFormat="false" ht="15" hidden="false" customHeight="false" outlineLevel="0" collapsed="false">
      <c r="A51" s="284"/>
      <c r="B51" s="284"/>
      <c r="C51" s="284"/>
      <c r="D51" s="284"/>
      <c r="E51" s="284"/>
      <c r="F51" s="284"/>
      <c r="G51" s="282"/>
      <c r="H51" s="282"/>
      <c r="I51" s="282"/>
      <c r="J51" s="282"/>
      <c r="K51" s="282"/>
    </row>
    <row r="52" customFormat="false" ht="15" hidden="false" customHeight="false" outlineLevel="0" collapsed="false">
      <c r="A52" s="274" t="s">
        <v>758</v>
      </c>
      <c r="B52" s="274"/>
      <c r="C52" s="274"/>
      <c r="D52" s="274"/>
      <c r="E52" s="280"/>
      <c r="F52" s="280"/>
      <c r="G52" s="282"/>
      <c r="H52" s="282"/>
      <c r="I52" s="282"/>
      <c r="J52" s="282"/>
      <c r="K52" s="282"/>
    </row>
    <row r="53" customFormat="false" ht="15" hidden="false" customHeight="false" outlineLevel="0" collapsed="false">
      <c r="A53" s="274" t="s">
        <v>759</v>
      </c>
      <c r="B53" s="274"/>
      <c r="C53" s="274"/>
      <c r="D53" s="274"/>
      <c r="E53" s="280"/>
      <c r="F53" s="280"/>
      <c r="G53" s="277" t="s">
        <v>760</v>
      </c>
      <c r="H53" s="277"/>
      <c r="I53" s="277"/>
      <c r="J53" s="277"/>
      <c r="K53" s="277"/>
    </row>
    <row r="54" customFormat="false" ht="15" hidden="false" customHeight="false" outlineLevel="0" collapsed="false">
      <c r="A54" s="274" t="s">
        <v>761</v>
      </c>
      <c r="B54" s="274"/>
      <c r="C54" s="274"/>
      <c r="D54" s="274"/>
      <c r="E54" s="274"/>
      <c r="F54" s="279" t="n">
        <f aca="false">ROUND((((1+(F41+F42+F43))*(1+F44)*(1+F45))/(1-F46))-1,4)</f>
        <v>0.1635</v>
      </c>
      <c r="G54" s="277" t="s">
        <v>762</v>
      </c>
      <c r="H54" s="277"/>
      <c r="I54" s="277"/>
      <c r="J54" s="277"/>
      <c r="K54" s="277"/>
    </row>
    <row r="55" customFormat="false" ht="15" hidden="false" customHeight="false" outlineLevel="0" collapsed="false">
      <c r="A55" s="280"/>
      <c r="B55" s="280"/>
      <c r="C55" s="280"/>
      <c r="D55" s="280"/>
      <c r="E55" s="292"/>
      <c r="F55" s="280"/>
      <c r="G55" s="277" t="s">
        <v>763</v>
      </c>
      <c r="H55" s="277"/>
      <c r="I55" s="277"/>
      <c r="J55" s="277"/>
      <c r="K55" s="277"/>
    </row>
    <row r="56" customFormat="false" ht="15" hidden="false" customHeight="false" outlineLevel="0" collapsed="false">
      <c r="A56" s="276" t="s">
        <v>764</v>
      </c>
      <c r="B56" s="276"/>
      <c r="C56" s="276"/>
      <c r="D56" s="276"/>
      <c r="E56" s="292"/>
      <c r="F56" s="280"/>
      <c r="G56" s="277" t="s">
        <v>765</v>
      </c>
      <c r="H56" s="277"/>
      <c r="I56" s="277"/>
      <c r="J56" s="277"/>
      <c r="K56" s="277"/>
    </row>
    <row r="57" customFormat="false" ht="15" hidden="false" customHeight="false" outlineLevel="0" collapsed="false">
      <c r="A57" s="293" t="s">
        <v>766</v>
      </c>
      <c r="B57" s="279" t="n">
        <v>0.111</v>
      </c>
      <c r="C57" s="279" t="n">
        <v>0.1402</v>
      </c>
      <c r="D57" s="279" t="n">
        <v>0.168</v>
      </c>
      <c r="E57" s="292"/>
      <c r="F57" s="280"/>
      <c r="G57" s="277" t="s">
        <v>767</v>
      </c>
      <c r="H57" s="277"/>
      <c r="I57" s="277"/>
      <c r="J57" s="277"/>
      <c r="K57" s="277"/>
    </row>
    <row r="58" customFormat="false" ht="15" hidden="false" customHeight="false" outlineLevel="0" collapsed="false">
      <c r="A58" s="293" t="s">
        <v>768</v>
      </c>
      <c r="B58" s="279" t="n">
        <v>0.1634</v>
      </c>
      <c r="C58" s="279" t="n">
        <v>0.1939</v>
      </c>
      <c r="D58" s="279" t="n">
        <v>0.223</v>
      </c>
      <c r="E58" s="292"/>
      <c r="F58" s="280"/>
      <c r="G58" s="277" t="s">
        <v>769</v>
      </c>
      <c r="H58" s="277"/>
      <c r="I58" s="277"/>
      <c r="J58" s="277"/>
      <c r="K58" s="277"/>
    </row>
    <row r="59" customFormat="false" ht="15" hidden="false" customHeight="false" outlineLevel="0" collapsed="false">
      <c r="A59" s="292"/>
      <c r="B59" s="292"/>
      <c r="C59" s="292"/>
      <c r="D59" s="292"/>
      <c r="E59" s="292"/>
      <c r="F59" s="280"/>
      <c r="G59" s="277" t="s">
        <v>770</v>
      </c>
      <c r="H59" s="277"/>
      <c r="I59" s="277"/>
      <c r="J59" s="277"/>
      <c r="K59" s="277"/>
    </row>
    <row r="60" customFormat="false" ht="15" hidden="false" customHeight="false" outlineLevel="0" collapsed="false">
      <c r="A60" s="280"/>
      <c r="B60" s="280"/>
      <c r="C60" s="280"/>
      <c r="D60" s="280"/>
      <c r="E60" s="280"/>
      <c r="F60" s="280"/>
      <c r="G60" s="277" t="s">
        <v>771</v>
      </c>
      <c r="H60" s="277"/>
      <c r="I60" s="277"/>
      <c r="J60" s="277"/>
      <c r="K60" s="277"/>
    </row>
    <row r="61" customFormat="false" ht="15" hidden="false" customHeight="true" outlineLevel="0" collapsed="false">
      <c r="A61" s="294" t="s">
        <v>773</v>
      </c>
      <c r="B61" s="294"/>
      <c r="C61" s="294"/>
      <c r="D61" s="294"/>
      <c r="E61" s="294"/>
      <c r="F61" s="294"/>
      <c r="G61" s="294"/>
      <c r="H61" s="294"/>
      <c r="I61" s="294"/>
      <c r="J61" s="294"/>
      <c r="K61" s="294"/>
    </row>
    <row r="63" customFormat="false" ht="15" hidden="false" customHeight="false" outlineLevel="0" collapsed="false">
      <c r="A63" s="290"/>
      <c r="B63" s="290"/>
      <c r="C63" s="290"/>
      <c r="D63" s="290"/>
      <c r="E63" s="290"/>
      <c r="F63" s="290"/>
      <c r="G63" s="290"/>
      <c r="H63" s="290"/>
      <c r="I63" s="290"/>
      <c r="J63" s="290"/>
      <c r="K63" s="290"/>
    </row>
  </sheetData>
  <mergeCells count="82">
    <mergeCell ref="A1:K1"/>
    <mergeCell ref="A3:A9"/>
    <mergeCell ref="C3:D9"/>
    <mergeCell ref="E3:I3"/>
    <mergeCell ref="E4:I4"/>
    <mergeCell ref="E5:I5"/>
    <mergeCell ref="L5:M5"/>
    <mergeCell ref="E6:I6"/>
    <mergeCell ref="E7:I7"/>
    <mergeCell ref="E8:I8"/>
    <mergeCell ref="E9:F9"/>
    <mergeCell ref="G9:I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  <dc:description/>
  <dc:language>pt-BR</dc:language>
  <cp:lastModifiedBy/>
  <dcterms:modified xsi:type="dcterms:W3CDTF">2024-09-19T16:35:00Z</dcterms:modified>
  <cp:revision>1</cp:revision>
  <dc:subject/>
  <dc:title/>
</cp:coreProperties>
</file>